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01" activeTab="0"/>
  </bookViews>
  <sheets>
    <sheet name="Лист1 " sheetId="1" r:id="rId1"/>
  </sheets>
  <definedNames>
    <definedName name="_xlnm.Print_Titles" localSheetId="0">'Лист1 '!$28:$28</definedName>
    <definedName name="_xlnm.Print_Area" localSheetId="0">'Лист1 '!$A$1:$E$134</definedName>
  </definedNames>
  <calcPr fullCalcOnLoad="1" refMode="R1C1"/>
</workbook>
</file>

<file path=xl/sharedStrings.xml><?xml version="1.0" encoding="utf-8"?>
<sst xmlns="http://schemas.openxmlformats.org/spreadsheetml/2006/main" count="158" uniqueCount="157">
  <si>
    <t xml:space="preserve">Субсидия бюджету городского округа для предоставления их бюджетам поселений на сохранность и ремонт военно-мемориальных объектов, расположенных на территории области </t>
  </si>
  <si>
    <t xml:space="preserve"> субвенция для осуществления органами местного самоуправления отдельных государственных полномочий по обеспечению бесплатным молоком обучающихся 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</si>
  <si>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</si>
  <si>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 xml:space="preserve">Иные межбюджетные трансферты, передаваемые областному бюджету из федерального бюджета и предоставляемые бюджетам городских округов на комплектование книжных фондов библиотек муниципальных образований и государственных библиотек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</si>
  <si>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</si>
  <si>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</si>
  <si>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</si>
  <si>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</si>
  <si>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</si>
  <si>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</si>
  <si>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</si>
  <si>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</si>
  <si>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</si>
  <si>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2 02 04000 00 0000 151</t>
  </si>
  <si>
    <t>2 02 03021 04 0000 151</t>
  </si>
  <si>
    <t>2 02 03029 04 0000 151</t>
  </si>
  <si>
    <t>2 02 03026 04 0000 151</t>
  </si>
  <si>
    <t>2 02 03027 04 0000 151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</si>
  <si>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</si>
  <si>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</si>
  <si>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</si>
  <si>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</si>
  <si>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</si>
  <si>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>2 02 04005 04 0000 151</t>
  </si>
  <si>
    <t>Сумма (тыс. рублей)</t>
  </si>
  <si>
    <t>2 02 03001 04 0000 151</t>
  </si>
  <si>
    <t xml:space="preserve">Субвенции бюджетам городских округов на оплату жилищно-коммунальных услуг  отдельным категориям граждан </t>
  </si>
  <si>
    <t>2 02 03004 04 0000 151</t>
  </si>
  <si>
    <t xml:space="preserve">2 02 02024 04 0000 151   </t>
  </si>
  <si>
    <t>2 02 03008 04 0000 151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</si>
  <si>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</si>
  <si>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</si>
  <si>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</si>
  <si>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2 02 03009 04 0000 151</t>
  </si>
  <si>
    <t>2 02 03013 04 0000 151</t>
  </si>
  <si>
    <t>2 02 03024 04 9004 151</t>
  </si>
  <si>
    <t>2 02 03024 04 9022 151</t>
  </si>
  <si>
    <t>2 02 03024 04 9021 151</t>
  </si>
  <si>
    <t>2 02 03024 04 9019 151</t>
  </si>
  <si>
    <t>2 02 03024 04 9005 151</t>
  </si>
  <si>
    <t>2 02 03024 04 9007 151</t>
  </si>
  <si>
    <t>2 02 03024 04 9010 151</t>
  </si>
  <si>
    <t>2 02 03024 04 9020 151</t>
  </si>
  <si>
    <t>2 02 03024 04 9023 151</t>
  </si>
  <si>
    <t>2 02 02999 04 0000 151</t>
  </si>
  <si>
    <t>2</t>
  </si>
  <si>
    <t>3</t>
  </si>
  <si>
    <t>4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</si>
  <si>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</si>
  <si>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</si>
  <si>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</si>
  <si>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 xml:space="preserve">к решению Думы Великого Новгорода </t>
  </si>
  <si>
    <t>Плановый период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</si>
  <si>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</si>
  <si>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</si>
  <si>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</si>
  <si>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Субсидия бюджету городского округа на реализацию мероприятий областной целевой программы "Модернизация объектов коммунальной инфраструктуры Новгородской области на 2008-2012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</si>
  <si>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</si>
  <si>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</si>
  <si>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</si>
  <si>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</si>
  <si>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целевой программы "Газификация Новгородской области на 2009-2013 годы"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</si>
  <si>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</si>
  <si>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</si>
  <si>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2012 год</t>
  </si>
  <si>
    <t xml:space="preserve">   субвенция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</si>
  <si>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</si>
  <si>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</si>
  <si>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</si>
  <si>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 xml:space="preserve"> решением Думы Великого Новгорода </t>
  </si>
  <si>
    <t xml:space="preserve">     Изложить приложение 4 в следующей редакции:</t>
  </si>
  <si>
    <t xml:space="preserve">      Изложить приложение 4 в следующей редакции:</t>
  </si>
  <si>
    <t xml:space="preserve">Изменения, которые вносятся в приложение 4 к решению Думы Великого Новгорода от 28.12.2009 № 562 </t>
  </si>
  <si>
    <t xml:space="preserve">        УТВЕРЖДЕНЫ</t>
  </si>
  <si>
    <t xml:space="preserve">   субвенция на осуществление отдельных государственных полномочий по оказанию социальной поддержки обучающимся, воспитанникам муниципальных образовательных учреждений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</si>
  <si>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</si>
  <si>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 xml:space="preserve">   субвенция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</si>
  <si>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Субсидия бюджету городского округа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</si>
  <si>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</si>
  <si>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</si>
  <si>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 xml:space="preserve">Откл.     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</si>
  <si>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</si>
  <si>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</si>
  <si>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Отклонения</t>
  </si>
  <si>
    <t xml:space="preserve">        от                       №   </t>
  </si>
  <si>
    <t>2013 год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</si>
  <si>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</si>
  <si>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</si>
  <si>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</si>
  <si>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</si>
  <si>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 xml:space="preserve">   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</si>
  <si>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</si>
  <si>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</si>
  <si>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Субвенции бюджетам городских округов на 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</si>
  <si>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</si>
  <si>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</si>
  <si>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</si>
  <si>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Объем безвозмездных поступлений из других бюджетов бюджетной системы Российской Федерации                                                на 2012 год и на плановый период 2013 и 2014 годов</t>
  </si>
  <si>
    <t>2014 год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</si>
  <si>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</si>
  <si>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</si>
  <si>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всреч, акций в рамках реализации приоритетных направлений государственной молодежной политики на 2011-2014 годы</t>
  </si>
  <si>
    <t>Cубвенции бюджетам городских округов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</si>
  <si>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</si>
  <si>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 xml:space="preserve"> субвенция на обеспечение отдельных государственных полномочий по назначению и выплате пособий гражданам, имеющим детей</t>
  </si>
  <si>
    <t xml:space="preserve">  субвенция на выполнение отдельных государственных полномочий по обеспечению бесплатного  зубного протезирования граждан</t>
  </si>
  <si>
    <t xml:space="preserve">   субвенция на оплату труда работникам общеобразовательных  учреждений, технические средства обучения, расходные материалы и хозяйственные нужды общеобразовательных  учреждений,  на воспитание и обучение детей-инвалидов дошкольного и школьного возраста на дому, осуществляемое общеобразовательными учреждениями, возмещение расходов за пользование услугой доступа к информационно-телекоммуникационной сети "Интернет" муниципальных образовательных учреждений, организующих обучение детей-инвалидов с использованием дистанционных образовательных технологий </t>
  </si>
  <si>
    <t>от 27.12.2011 № 1151</t>
  </si>
  <si>
    <t>УТВЕРЖДЕНЫ</t>
  </si>
  <si>
    <t>Изменения, которые вносятся в приложение 4 к решению Думы Великого Новгорода от 27.12.2011 № 1151</t>
  </si>
  <si>
    <t>Изложить приложение 4 в следующей редакции:</t>
  </si>
  <si>
    <t>"Приложение 4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</si>
  <si>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муниципальных служащих Новгородской области в рамках реализации долгосрочной областной целевой программы «Государственная поддержка развития местного самоуправления в Новгородской области на 2012-2014 годы»"</t>
  </si>
  <si>
    <t>Субсидия бюджету городского округа на реализацию областной целевой программы «Газификация Новгородской области на 2009-2013 годы»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</si>
  <si>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</si>
  <si>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решением Думы Великого Новгорода </t>
  </si>
  <si>
    <t xml:space="preserve">Наименование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</si>
  <si>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</si>
  <si>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</si>
  <si>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</si>
  <si>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</si>
  <si>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</si>
  <si>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городских округов для обеспечения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</si>
  <si>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</si>
  <si>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</si>
  <si>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 xml:space="preserve">   субвенция на обеспечение общеобразовательных учреждений учебниками и учебными пособиями в соответствии с федеральными перечнями учебников и учебных пособий, рекомендованных или допущенных к использованию в образовательном процессе в имеющих государственную аккредитацию и реализующих образовательные программы общего образования в образовательных учреждениях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</si>
  <si>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оснащение общеобразовательных учреждений современным компьютерным и мультимедийным оборудованием в рамках долгосрочной областной целевой программы "Развитие образования и науки в Новгородской области на 2011 - 2015 годы"</t>
  </si>
  <si>
    <t>Субсидия бюджету городского округа на организацию обеспечения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дополнительного образования детей в рамках долгосрочной областной программы "Развитие образования и науки в Новгородской области на 2011-2015 годы"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</si>
  <si>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</si>
  <si>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 xml:space="preserve">   субвенция на обеспечение доступа общеобразовательных учреждений к информационно-телекоммуникационной сети "Интернет"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</si>
  <si>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возмещение затрат по содержанию штатных единиц, осуществляющих переданные отдельные государственные полномочия области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</si>
  <si>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</si>
  <si>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Субвенции бюджетам городских округов на осуществление отдельных государственных полномочий по предоставлению мер социальной поддержки гражданам, награжденным знаком "Почетный донор России" ("Почетный донор СССР")</t>
  </si>
  <si>
    <t xml:space="preserve">Субвенции бюджетам городских округов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                          
</t>
  </si>
  <si>
    <t xml:space="preserve">  субвенция  на обеспечение отдельных государственных полномочий по предоставлению мер социальной поддержки ветеранов труда </t>
  </si>
  <si>
    <t xml:space="preserve">  субвенция  на обеспечение отдельных государственных полномочий по предоставлению мер социальной поддержки  тружеников тыла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</si>
  <si>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</si>
  <si>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</si>
  <si>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</si>
  <si>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субвенция на обеспечение отдельных государственных полномочий по осуществлению социальной поддержки малоимущим семьям (малоимущим одиноко проживающим гражданам) на приобретение и установку приборов учета энергетических ресурсов в своих домовладениях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</si>
  <si>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</si>
  <si>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</si>
  <si>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модернизацию региональных систем общего образования в части расходов на проведение капитального ремонта и реконструкции зданий муниципальных общеобразовательных учреждений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</si>
  <si>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</si>
  <si>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</si>
  <si>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 xml:space="preserve">Субсидия бюджету городского округа на реализацию Федеральной целевой программы "Жилище" на 2011-2015 годы подпрограммы "Обеспечение жильем молодых семей" за счет средств федерального бюджета </t>
  </si>
  <si>
    <t>Субсидия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семей" на 2001-2015 годы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</si>
  <si>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</si>
  <si>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</si>
  <si>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</si>
  <si>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</si>
  <si>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Субвенция бюджетам городских округов на единовременную выплату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</si>
  <si>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 xml:space="preserve"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 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</si>
  <si>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</si>
  <si>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</si>
  <si>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</si>
  <si>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от 28.12.2012 № 1439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</si>
</sst>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3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164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left" vertical="justify" wrapText="1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vertical="top"/>
    </xf>
    <xf numFmtId="165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justify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left" vertical="justify" wrapText="1"/>
    </xf>
    <xf numFmtId="3" fontId="2" fillId="0" borderId="0" xfId="0" applyNumberFormat="1" applyFont="1" applyFill="1" applyBorder="1" applyAlignment="1">
      <alignment horizontal="justify" vertical="distributed" wrapText="1"/>
    </xf>
    <xf numFmtId="165" fontId="2" fillId="0" borderId="0" xfId="0" applyNumberFormat="1" applyFont="1" applyFill="1" applyBorder="1" applyAlignment="1">
      <alignment horizontal="center" vertical="distributed" wrapText="1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justify" vertical="distributed" wrapText="1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justify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center" vertical="justify"/>
    </xf>
    <xf numFmtId="3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505"/>
  <sheetViews>
    <sheetView tabSelected="1" zoomScale="90" zoomScaleNormal="90" workbookViewId="0" topLeftCell="GF10">
      <selection activeCell="GF10" sqref="A1:IV16384"/>
    </sheetView>
  </sheetViews>
  <sheetFormatPr defaultColWidth="9.00390625" defaultRowHeight="12.75"/>
  <cols>
    <col min="1" max="1" width="26.375" style="1" hidden="1" customWidth="1"/>
    <col min="2" max="2" width="68.375" style="46" customWidth="1"/>
    <col min="3" max="3" width="20.375" style="22" customWidth="1"/>
    <col min="4" max="4" width="20.625" style="7" customWidth="1"/>
    <col min="5" max="5" width="21.75390625" style="7" customWidth="1"/>
    <col min="6" max="30" width="9.125" style="7" hidden="1" customWidth="1"/>
    <col min="31" max="36" width="0" style="7" hidden="1" customWidth="1"/>
    <col min="37" max="37" width="9.875" style="7" hidden="1" customWidth="1"/>
    <col min="38" max="52" width="0" style="7" hidden="1" customWidth="1"/>
    <col min="53" max="53" width="9.625" style="7" hidden="1" customWidth="1"/>
    <col min="54" max="80" width="0" style="7" hidden="1" customWidth="1"/>
    <col min="81" max="81" width="14.75390625" style="7" hidden="1" customWidth="1"/>
    <col min="82" max="102" width="0" style="7" hidden="1" customWidth="1"/>
    <col min="103" max="103" width="14.875" style="7" hidden="1" customWidth="1"/>
    <col min="104" max="187" width="0" style="7" hidden="1" customWidth="1"/>
    <col min="188" max="16384" width="9.125" style="7" customWidth="1"/>
  </cols>
  <sheetData>
    <row r="1" spans="1:10" s="9" customFormat="1" ht="16.5" hidden="1">
      <c r="A1" s="1"/>
      <c r="D1" s="63" t="s">
        <v>73</v>
      </c>
      <c r="E1" s="63"/>
      <c r="F1" s="10"/>
      <c r="G1" s="10"/>
      <c r="H1" s="10"/>
      <c r="I1" s="10"/>
      <c r="J1" s="11"/>
    </row>
    <row r="2" spans="1:10" s="9" customFormat="1" ht="16.5" hidden="1">
      <c r="A2" s="1"/>
      <c r="D2" s="63" t="s">
        <v>69</v>
      </c>
      <c r="E2" s="63"/>
      <c r="F2" s="10"/>
      <c r="G2" s="10"/>
      <c r="H2" s="10"/>
      <c r="I2" s="10"/>
      <c r="J2" s="12"/>
    </row>
    <row r="3" spans="1:10" s="9" customFormat="1" ht="16.5" hidden="1">
      <c r="A3" s="1"/>
      <c r="D3" s="63" t="s">
        <v>84</v>
      </c>
      <c r="E3" s="63"/>
      <c r="F3" s="10"/>
      <c r="G3" s="10"/>
      <c r="H3" s="10"/>
      <c r="I3" s="10"/>
      <c r="J3" s="12"/>
    </row>
    <row r="4" spans="1:10" s="9" customFormat="1" ht="16.5" hidden="1">
      <c r="A4" s="1"/>
      <c r="B4" s="10"/>
      <c r="C4" s="10"/>
      <c r="E4" s="13"/>
      <c r="J4" s="12"/>
    </row>
    <row r="5" spans="1:10" s="9" customFormat="1" ht="16.5" hidden="1">
      <c r="A5" s="64" t="s">
        <v>72</v>
      </c>
      <c r="B5" s="68"/>
      <c r="C5" s="68"/>
      <c r="D5" s="68"/>
      <c r="E5" s="68"/>
      <c r="F5" s="14"/>
      <c r="G5" s="14"/>
      <c r="H5" s="14"/>
      <c r="I5" s="14"/>
      <c r="J5" s="12"/>
    </row>
    <row r="6" spans="1:10" s="9" customFormat="1" ht="16.5" hidden="1">
      <c r="A6" s="68"/>
      <c r="B6" s="68"/>
      <c r="C6" s="68"/>
      <c r="D6" s="68"/>
      <c r="E6" s="68"/>
      <c r="F6" s="14"/>
      <c r="G6" s="14"/>
      <c r="H6" s="14"/>
      <c r="I6" s="14"/>
      <c r="J6" s="12"/>
    </row>
    <row r="7" spans="1:10" s="9" customFormat="1" ht="16.5" hidden="1">
      <c r="A7" s="15"/>
      <c r="B7" s="67"/>
      <c r="C7" s="67"/>
      <c r="D7" s="67"/>
      <c r="E7" s="67"/>
      <c r="F7" s="15"/>
      <c r="G7" s="15"/>
      <c r="H7" s="15"/>
      <c r="I7" s="15"/>
      <c r="J7" s="12"/>
    </row>
    <row r="8" spans="1:10" s="18" customFormat="1" ht="16.5" hidden="1">
      <c r="A8" s="16"/>
      <c r="B8" s="16"/>
      <c r="C8" s="16"/>
      <c r="D8" s="16"/>
      <c r="E8" s="16"/>
      <c r="F8" s="16"/>
      <c r="G8" s="16"/>
      <c r="H8" s="16"/>
      <c r="I8" s="16"/>
      <c r="J8" s="17"/>
    </row>
    <row r="9" spans="1:10" s="18" customFormat="1" ht="16.5" hidden="1">
      <c r="A9" s="19" t="s">
        <v>70</v>
      </c>
      <c r="B9" s="19" t="s">
        <v>71</v>
      </c>
      <c r="C9" s="19"/>
      <c r="D9" s="19"/>
      <c r="E9" s="19"/>
      <c r="F9" s="19"/>
      <c r="G9" s="19"/>
      <c r="H9" s="19"/>
      <c r="I9" s="19"/>
      <c r="J9" s="17"/>
    </row>
    <row r="10" spans="1:10" s="18" customFormat="1" ht="16.5">
      <c r="A10" s="19"/>
      <c r="B10" s="19"/>
      <c r="C10" s="19"/>
      <c r="D10" s="63" t="s">
        <v>108</v>
      </c>
      <c r="E10" s="63"/>
      <c r="F10" s="19"/>
      <c r="G10" s="19"/>
      <c r="H10" s="19"/>
      <c r="I10" s="19"/>
      <c r="J10" s="17"/>
    </row>
    <row r="11" spans="1:10" s="18" customFormat="1" ht="16.5">
      <c r="A11" s="19"/>
      <c r="B11" s="19"/>
      <c r="C11" s="19"/>
      <c r="D11" s="63" t="s">
        <v>115</v>
      </c>
      <c r="E11" s="63"/>
      <c r="F11" s="19"/>
      <c r="G11" s="19"/>
      <c r="H11" s="19"/>
      <c r="I11" s="19"/>
      <c r="J11" s="17"/>
    </row>
    <row r="12" spans="1:10" s="18" customFormat="1" ht="16.5">
      <c r="A12" s="19"/>
      <c r="B12" s="19"/>
      <c r="C12" s="19"/>
      <c r="D12" s="63" t="s">
        <v>156</v>
      </c>
      <c r="E12" s="63"/>
      <c r="F12" s="19"/>
      <c r="G12" s="19"/>
      <c r="H12" s="19"/>
      <c r="I12" s="19"/>
      <c r="J12" s="17"/>
    </row>
    <row r="13" spans="1:10" s="18" customFormat="1" ht="16.5">
      <c r="A13" s="19"/>
      <c r="B13" s="19"/>
      <c r="C13" s="19"/>
      <c r="D13" s="19"/>
      <c r="E13" s="19"/>
      <c r="F13" s="19"/>
      <c r="G13" s="19"/>
      <c r="H13" s="19"/>
      <c r="I13" s="19"/>
      <c r="J13" s="17"/>
    </row>
    <row r="14" spans="1:5" s="18" customFormat="1" ht="21.75" customHeight="1">
      <c r="A14" s="64" t="s">
        <v>109</v>
      </c>
      <c r="B14" s="72"/>
      <c r="C14" s="72"/>
      <c r="D14" s="72"/>
      <c r="E14" s="72"/>
    </row>
    <row r="15" spans="1:5" s="18" customFormat="1" ht="12.75">
      <c r="A15" s="72"/>
      <c r="B15" s="72"/>
      <c r="C15" s="72"/>
      <c r="D15" s="72"/>
      <c r="E15" s="72"/>
    </row>
    <row r="16" spans="1:5" s="18" customFormat="1" ht="12.75">
      <c r="A16" s="53"/>
      <c r="B16" s="53"/>
      <c r="C16" s="53"/>
      <c r="D16" s="53"/>
      <c r="E16" s="53"/>
    </row>
    <row r="17" spans="1:5" s="18" customFormat="1" ht="16.5">
      <c r="A17" s="53"/>
      <c r="B17" s="71" t="s">
        <v>110</v>
      </c>
      <c r="C17" s="71"/>
      <c r="D17" s="53"/>
      <c r="E17" s="53"/>
    </row>
    <row r="18" spans="1:5" s="18" customFormat="1" ht="12.75">
      <c r="A18" s="53"/>
      <c r="B18" s="53"/>
      <c r="C18" s="53"/>
      <c r="D18" s="53"/>
      <c r="E18" s="53"/>
    </row>
    <row r="19" spans="1:5" s="18" customFormat="1" ht="16.5">
      <c r="A19" s="53"/>
      <c r="B19" s="53"/>
      <c r="C19" s="53"/>
      <c r="D19" s="63" t="s">
        <v>111</v>
      </c>
      <c r="E19" s="63"/>
    </row>
    <row r="20" spans="2:5" ht="16.5">
      <c r="B20" s="20"/>
      <c r="C20" s="20"/>
      <c r="D20" s="63" t="s">
        <v>51</v>
      </c>
      <c r="E20" s="63"/>
    </row>
    <row r="21" spans="2:5" ht="16.5">
      <c r="B21" s="20"/>
      <c r="C21" s="20"/>
      <c r="D21" s="63" t="s">
        <v>107</v>
      </c>
      <c r="E21" s="63"/>
    </row>
    <row r="22" ht="16.5">
      <c r="B22" s="21"/>
    </row>
    <row r="23" spans="1:5" ht="36.75" customHeight="1">
      <c r="A23" s="64" t="s">
        <v>97</v>
      </c>
      <c r="B23" s="64"/>
      <c r="C23" s="64"/>
      <c r="D23" s="64"/>
      <c r="E23" s="64"/>
    </row>
    <row r="24" spans="1:5" ht="16.5">
      <c r="A24" s="23"/>
      <c r="B24" s="23"/>
      <c r="C24" s="23"/>
      <c r="D24" s="23"/>
      <c r="E24" s="23"/>
    </row>
    <row r="25" spans="2:5" ht="16.5" customHeight="1">
      <c r="B25" s="24"/>
      <c r="C25" s="69" t="s">
        <v>24</v>
      </c>
      <c r="D25" s="69"/>
      <c r="E25" s="69"/>
    </row>
    <row r="26" spans="1:81" ht="27.75" customHeight="1">
      <c r="A26" s="25" t="s">
        <v>4</v>
      </c>
      <c r="B26" s="58" t="s">
        <v>116</v>
      </c>
      <c r="C26" s="60" t="s">
        <v>64</v>
      </c>
      <c r="D26" s="62" t="s">
        <v>52</v>
      </c>
      <c r="E26" s="62"/>
      <c r="CB26" s="65" t="s">
        <v>80</v>
      </c>
      <c r="CC26" s="65" t="s">
        <v>83</v>
      </c>
    </row>
    <row r="27" spans="1:81" ht="27.75" customHeight="1">
      <c r="A27" s="25"/>
      <c r="B27" s="59"/>
      <c r="C27" s="61"/>
      <c r="D27" s="8" t="s">
        <v>85</v>
      </c>
      <c r="E27" s="49" t="s">
        <v>98</v>
      </c>
      <c r="CB27" s="65"/>
      <c r="CC27" s="65"/>
    </row>
    <row r="28" spans="1:81" ht="16.5">
      <c r="A28" s="25">
        <v>1</v>
      </c>
      <c r="B28" s="47">
        <v>1</v>
      </c>
      <c r="C28" s="4" t="s">
        <v>45</v>
      </c>
      <c r="D28" s="48" t="s">
        <v>46</v>
      </c>
      <c r="E28" s="48" t="s">
        <v>47</v>
      </c>
      <c r="CB28" s="26">
        <v>5</v>
      </c>
      <c r="CC28" s="26">
        <v>5</v>
      </c>
    </row>
    <row r="29" spans="1:5" ht="18.75" customHeight="1">
      <c r="A29" s="27" t="s">
        <v>5</v>
      </c>
      <c r="B29" s="28" t="s">
        <v>6</v>
      </c>
      <c r="C29" s="29">
        <f>C30</f>
        <v>2420663.1000000006</v>
      </c>
      <c r="D29" s="29">
        <f>D30</f>
        <v>1702548.1</v>
      </c>
      <c r="E29" s="29">
        <f>E30</f>
        <v>1808142.7000000002</v>
      </c>
    </row>
    <row r="30" spans="1:5" ht="34.5" customHeight="1">
      <c r="A30" s="27" t="s">
        <v>7</v>
      </c>
      <c r="B30" s="28" t="s">
        <v>8</v>
      </c>
      <c r="C30" s="30">
        <f>C33+C82+C129+C31</f>
        <v>2420663.1000000006</v>
      </c>
      <c r="D30" s="30">
        <f>D33+D82+D129+D31</f>
        <v>1702548.1</v>
      </c>
      <c r="E30" s="30">
        <f>E33+E82+E129+E31</f>
        <v>1808142.7000000002</v>
      </c>
    </row>
    <row r="31" spans="1:37" ht="34.5" customHeight="1">
      <c r="A31" s="27"/>
      <c r="B31" s="28" t="s">
        <v>53</v>
      </c>
      <c r="C31" s="30">
        <f>C32</f>
        <v>28535</v>
      </c>
      <c r="D31" s="30">
        <f>D32</f>
        <v>0</v>
      </c>
      <c r="E31" s="30">
        <f>E32</f>
        <v>0</v>
      </c>
      <c r="AK31" s="31"/>
    </row>
    <row r="32" spans="1:51" ht="34.5" customHeight="1">
      <c r="A32" s="27"/>
      <c r="B32" s="32" t="s">
        <v>54</v>
      </c>
      <c r="C32" s="33">
        <v>28535</v>
      </c>
      <c r="D32" s="33">
        <v>0</v>
      </c>
      <c r="E32" s="33">
        <v>0</v>
      </c>
      <c r="AY32" s="13">
        <v>288</v>
      </c>
    </row>
    <row r="33" spans="1:112" ht="34.5" customHeight="1">
      <c r="A33" s="27" t="s">
        <v>9</v>
      </c>
      <c r="B33" s="28" t="s">
        <v>18</v>
      </c>
      <c r="C33" s="30">
        <f>SUM(C34:C81)</f>
        <v>667173.8000000003</v>
      </c>
      <c r="D33" s="30">
        <f>SUM(D34:D81)</f>
        <v>8359.8</v>
      </c>
      <c r="E33" s="30">
        <f>SUM(E34:E81)</f>
        <v>7886.1</v>
      </c>
      <c r="F33" s="30">
        <f aca="true" t="shared" si="0" ref="F33:BO33">SUM(F34:F74)</f>
        <v>0</v>
      </c>
      <c r="G33" s="30">
        <f t="shared" si="0"/>
        <v>0</v>
      </c>
      <c r="H33" s="30">
        <f t="shared" si="0"/>
        <v>0</v>
      </c>
      <c r="I33" s="30">
        <f t="shared" si="0"/>
        <v>0</v>
      </c>
      <c r="J33" s="30">
        <f t="shared" si="0"/>
        <v>0</v>
      </c>
      <c r="K33" s="30">
        <f t="shared" si="0"/>
        <v>0</v>
      </c>
      <c r="L33" s="30">
        <f t="shared" si="0"/>
        <v>5067.5</v>
      </c>
      <c r="M33" s="30">
        <f t="shared" si="0"/>
        <v>0</v>
      </c>
      <c r="N33" s="30">
        <f t="shared" si="0"/>
        <v>0</v>
      </c>
      <c r="O33" s="30">
        <f t="shared" si="0"/>
        <v>0</v>
      </c>
      <c r="P33" s="30">
        <f t="shared" si="0"/>
        <v>0</v>
      </c>
      <c r="Q33" s="30">
        <f t="shared" si="0"/>
        <v>0</v>
      </c>
      <c r="R33" s="30">
        <f t="shared" si="0"/>
        <v>0</v>
      </c>
      <c r="S33" s="30">
        <f t="shared" si="0"/>
        <v>0</v>
      </c>
      <c r="T33" s="30">
        <f t="shared" si="0"/>
        <v>0</v>
      </c>
      <c r="U33" s="30">
        <f t="shared" si="0"/>
        <v>2189.7</v>
      </c>
      <c r="V33" s="30">
        <f t="shared" si="0"/>
        <v>0</v>
      </c>
      <c r="W33" s="30">
        <f t="shared" si="0"/>
        <v>0</v>
      </c>
      <c r="X33" s="30">
        <f t="shared" si="0"/>
        <v>0</v>
      </c>
      <c r="Y33" s="30">
        <f t="shared" si="0"/>
        <v>0</v>
      </c>
      <c r="Z33" s="30">
        <f t="shared" si="0"/>
        <v>0</v>
      </c>
      <c r="AA33" s="30">
        <f t="shared" si="0"/>
        <v>0</v>
      </c>
      <c r="AB33" s="30">
        <f t="shared" si="0"/>
        <v>0</v>
      </c>
      <c r="AC33" s="30">
        <f t="shared" si="0"/>
        <v>0</v>
      </c>
      <c r="AD33" s="30">
        <f t="shared" si="0"/>
        <v>0</v>
      </c>
      <c r="AE33" s="30">
        <f t="shared" si="0"/>
        <v>0</v>
      </c>
      <c r="AF33" s="30">
        <f t="shared" si="0"/>
        <v>0</v>
      </c>
      <c r="AG33" s="30">
        <f t="shared" si="0"/>
        <v>0</v>
      </c>
      <c r="AH33" s="30">
        <f t="shared" si="0"/>
        <v>0</v>
      </c>
      <c r="AI33" s="30">
        <f t="shared" si="0"/>
        <v>0</v>
      </c>
      <c r="AJ33" s="30">
        <f t="shared" si="0"/>
        <v>0</v>
      </c>
      <c r="AK33" s="30">
        <f t="shared" si="0"/>
        <v>0</v>
      </c>
      <c r="AL33" s="30">
        <f t="shared" si="0"/>
        <v>0</v>
      </c>
      <c r="AM33" s="30">
        <f t="shared" si="0"/>
        <v>0</v>
      </c>
      <c r="AN33" s="30">
        <f t="shared" si="0"/>
        <v>0</v>
      </c>
      <c r="AO33" s="30">
        <f t="shared" si="0"/>
        <v>0</v>
      </c>
      <c r="AP33" s="30">
        <f t="shared" si="0"/>
        <v>0</v>
      </c>
      <c r="AQ33" s="30">
        <f t="shared" si="0"/>
        <v>0</v>
      </c>
      <c r="AR33" s="30">
        <f t="shared" si="0"/>
        <v>0</v>
      </c>
      <c r="AS33" s="30">
        <f t="shared" si="0"/>
        <v>0</v>
      </c>
      <c r="AT33" s="30">
        <f t="shared" si="0"/>
        <v>0</v>
      </c>
      <c r="AU33" s="30">
        <f t="shared" si="0"/>
        <v>0</v>
      </c>
      <c r="AV33" s="30">
        <f t="shared" si="0"/>
        <v>0</v>
      </c>
      <c r="AW33" s="30">
        <f t="shared" si="0"/>
        <v>0</v>
      </c>
      <c r="AX33" s="30">
        <f t="shared" si="0"/>
        <v>0</v>
      </c>
      <c r="AY33" s="30">
        <f t="shared" si="0"/>
        <v>0</v>
      </c>
      <c r="AZ33" s="30">
        <f t="shared" si="0"/>
        <v>0</v>
      </c>
      <c r="BA33" s="30">
        <f t="shared" si="0"/>
        <v>2000</v>
      </c>
      <c r="BB33" s="30">
        <f t="shared" si="0"/>
        <v>0</v>
      </c>
      <c r="BC33" s="30">
        <f t="shared" si="0"/>
        <v>0</v>
      </c>
      <c r="BD33" s="30">
        <f t="shared" si="0"/>
        <v>0</v>
      </c>
      <c r="BE33" s="30">
        <f t="shared" si="0"/>
        <v>0</v>
      </c>
      <c r="BF33" s="30">
        <f t="shared" si="0"/>
        <v>13923</v>
      </c>
      <c r="BG33" s="30">
        <f t="shared" si="0"/>
        <v>0</v>
      </c>
      <c r="BH33" s="30">
        <f t="shared" si="0"/>
        <v>0</v>
      </c>
      <c r="BI33" s="30">
        <f t="shared" si="0"/>
        <v>0</v>
      </c>
      <c r="BJ33" s="30">
        <f t="shared" si="0"/>
        <v>0</v>
      </c>
      <c r="BK33" s="30">
        <f t="shared" si="0"/>
        <v>0</v>
      </c>
      <c r="BL33" s="30">
        <f t="shared" si="0"/>
        <v>0</v>
      </c>
      <c r="BM33" s="30">
        <f t="shared" si="0"/>
        <v>0</v>
      </c>
      <c r="BN33" s="30">
        <f t="shared" si="0"/>
        <v>0</v>
      </c>
      <c r="BO33" s="30">
        <f t="shared" si="0"/>
        <v>0</v>
      </c>
      <c r="BP33" s="30">
        <f aca="true" t="shared" si="1" ref="BP33:DH33">SUM(BP34:BP74)</f>
        <v>0</v>
      </c>
      <c r="BQ33" s="30">
        <f t="shared" si="1"/>
        <v>0</v>
      </c>
      <c r="BR33" s="30">
        <f t="shared" si="1"/>
        <v>0</v>
      </c>
      <c r="BS33" s="30">
        <f t="shared" si="1"/>
        <v>0</v>
      </c>
      <c r="BT33" s="30">
        <f t="shared" si="1"/>
        <v>0</v>
      </c>
      <c r="BU33" s="30">
        <f t="shared" si="1"/>
        <v>0</v>
      </c>
      <c r="BV33" s="30">
        <f t="shared" si="1"/>
        <v>0</v>
      </c>
      <c r="BW33" s="30">
        <f t="shared" si="1"/>
        <v>0</v>
      </c>
      <c r="BX33" s="30">
        <f t="shared" si="1"/>
        <v>0</v>
      </c>
      <c r="BY33" s="30">
        <f t="shared" si="1"/>
        <v>0</v>
      </c>
      <c r="BZ33" s="30">
        <f t="shared" si="1"/>
        <v>0</v>
      </c>
      <c r="CA33" s="30">
        <f t="shared" si="1"/>
        <v>0</v>
      </c>
      <c r="CB33" s="30">
        <f t="shared" si="1"/>
        <v>16086</v>
      </c>
      <c r="CC33" s="30">
        <f t="shared" si="1"/>
        <v>11144.2</v>
      </c>
      <c r="CD33" s="30">
        <f t="shared" si="1"/>
        <v>0</v>
      </c>
      <c r="CE33" s="30">
        <f t="shared" si="1"/>
        <v>0</v>
      </c>
      <c r="CF33" s="30">
        <f t="shared" si="1"/>
        <v>0</v>
      </c>
      <c r="CG33" s="30">
        <f t="shared" si="1"/>
        <v>0</v>
      </c>
      <c r="CH33" s="30">
        <f t="shared" si="1"/>
        <v>0</v>
      </c>
      <c r="CI33" s="30">
        <f t="shared" si="1"/>
        <v>0</v>
      </c>
      <c r="CJ33" s="30">
        <f t="shared" si="1"/>
        <v>0</v>
      </c>
      <c r="CK33" s="30">
        <f t="shared" si="1"/>
        <v>0</v>
      </c>
      <c r="CL33" s="30">
        <f t="shared" si="1"/>
        <v>0</v>
      </c>
      <c r="CM33" s="30">
        <f t="shared" si="1"/>
        <v>0</v>
      </c>
      <c r="CN33" s="30">
        <f t="shared" si="1"/>
        <v>0</v>
      </c>
      <c r="CO33" s="30">
        <f t="shared" si="1"/>
        <v>0</v>
      </c>
      <c r="CP33" s="30">
        <f t="shared" si="1"/>
        <v>0</v>
      </c>
      <c r="CQ33" s="30">
        <f t="shared" si="1"/>
        <v>0</v>
      </c>
      <c r="CR33" s="30">
        <f t="shared" si="1"/>
        <v>0</v>
      </c>
      <c r="CS33" s="30">
        <f t="shared" si="1"/>
        <v>0</v>
      </c>
      <c r="CT33" s="30">
        <f t="shared" si="1"/>
        <v>0</v>
      </c>
      <c r="CU33" s="30">
        <f t="shared" si="1"/>
        <v>0</v>
      </c>
      <c r="CV33" s="30">
        <f t="shared" si="1"/>
        <v>0</v>
      </c>
      <c r="CW33" s="30">
        <f t="shared" si="1"/>
        <v>0</v>
      </c>
      <c r="CX33" s="30">
        <f t="shared" si="1"/>
        <v>0</v>
      </c>
      <c r="CY33" s="30">
        <f t="shared" si="1"/>
        <v>215967.7</v>
      </c>
      <c r="CZ33" s="30">
        <f t="shared" si="1"/>
        <v>0</v>
      </c>
      <c r="DA33" s="30">
        <f t="shared" si="1"/>
        <v>77.6</v>
      </c>
      <c r="DB33" s="30">
        <f t="shared" si="1"/>
        <v>0</v>
      </c>
      <c r="DC33" s="30">
        <f t="shared" si="1"/>
        <v>0</v>
      </c>
      <c r="DD33" s="30">
        <f t="shared" si="1"/>
        <v>0</v>
      </c>
      <c r="DE33" s="30">
        <f t="shared" si="1"/>
        <v>133931.59999999998</v>
      </c>
      <c r="DF33" s="30">
        <f t="shared" si="1"/>
        <v>0</v>
      </c>
      <c r="DG33" s="30">
        <f t="shared" si="1"/>
        <v>0</v>
      </c>
      <c r="DH33" s="30">
        <f t="shared" si="1"/>
        <v>0</v>
      </c>
    </row>
    <row r="34" spans="1:5" ht="49.5" hidden="1">
      <c r="A34" s="27"/>
      <c r="B34" s="32" t="s">
        <v>95</v>
      </c>
      <c r="C34" s="33"/>
      <c r="D34" s="33"/>
      <c r="E34" s="33"/>
    </row>
    <row r="35" spans="1:5" ht="115.5" hidden="1">
      <c r="A35" s="27"/>
      <c r="B35" s="32" t="s">
        <v>94</v>
      </c>
      <c r="C35" s="33"/>
      <c r="D35" s="33"/>
      <c r="E35" s="33"/>
    </row>
    <row r="36" spans="1:31" s="35" customFormat="1" ht="64.5" customHeight="1" hidden="1">
      <c r="A36" s="34"/>
      <c r="B36" s="32" t="s">
        <v>55</v>
      </c>
      <c r="C36" s="33"/>
      <c r="D36" s="33"/>
      <c r="E36" s="33"/>
      <c r="AE36" s="36"/>
    </row>
    <row r="37" spans="1:5" s="35" customFormat="1" ht="49.5" hidden="1">
      <c r="A37" s="34"/>
      <c r="B37" s="32" t="s">
        <v>48</v>
      </c>
      <c r="C37" s="33"/>
      <c r="D37" s="33"/>
      <c r="E37" s="33"/>
    </row>
    <row r="38" spans="1:103" s="35" customFormat="1" ht="66" customHeight="1" hidden="1">
      <c r="A38" s="34"/>
      <c r="B38" s="32" t="s">
        <v>56</v>
      </c>
      <c r="C38" s="6"/>
      <c r="D38" s="6"/>
      <c r="E38" s="6"/>
      <c r="AE38" s="36"/>
      <c r="BF38" s="37">
        <v>10543</v>
      </c>
      <c r="CY38" s="37"/>
    </row>
    <row r="39" spans="1:113" s="35" customFormat="1" ht="82.5">
      <c r="A39" s="34"/>
      <c r="B39" s="32" t="s">
        <v>121</v>
      </c>
      <c r="C39" s="33">
        <f>86251.4+2066.5</f>
        <v>88317.9</v>
      </c>
      <c r="D39" s="33">
        <v>0</v>
      </c>
      <c r="E39" s="33">
        <v>0</v>
      </c>
      <c r="DE39" s="37">
        <v>86251.4</v>
      </c>
      <c r="DI39" s="37">
        <v>2066.5</v>
      </c>
    </row>
    <row r="40" spans="1:80" s="35" customFormat="1" ht="82.5" hidden="1">
      <c r="A40" s="34"/>
      <c r="B40" s="32" t="s">
        <v>77</v>
      </c>
      <c r="C40" s="33"/>
      <c r="D40" s="33">
        <v>0</v>
      </c>
      <c r="E40" s="33">
        <v>0</v>
      </c>
      <c r="AE40" s="36"/>
      <c r="CB40" s="37"/>
    </row>
    <row r="41" spans="1:109" s="35" customFormat="1" ht="90" customHeight="1">
      <c r="A41" s="34"/>
      <c r="B41" s="32" t="s">
        <v>122</v>
      </c>
      <c r="C41" s="33">
        <f>17561.3</f>
        <v>17561.3</v>
      </c>
      <c r="D41" s="33">
        <v>0</v>
      </c>
      <c r="E41" s="33">
        <v>0</v>
      </c>
      <c r="AE41" s="36"/>
      <c r="DE41" s="37">
        <v>17561.3</v>
      </c>
    </row>
    <row r="42" spans="1:31" s="35" customFormat="1" ht="72" customHeight="1" hidden="1">
      <c r="A42" s="34"/>
      <c r="B42" s="32" t="s">
        <v>57</v>
      </c>
      <c r="C42" s="33"/>
      <c r="D42" s="33">
        <v>0</v>
      </c>
      <c r="E42" s="33">
        <v>0</v>
      </c>
      <c r="AE42" s="36"/>
    </row>
    <row r="43" spans="1:109" s="35" customFormat="1" ht="80.25" customHeight="1">
      <c r="A43" s="34"/>
      <c r="B43" s="32" t="s">
        <v>123</v>
      </c>
      <c r="C43" s="33">
        <v>28353.1</v>
      </c>
      <c r="D43" s="33">
        <v>0</v>
      </c>
      <c r="E43" s="33">
        <v>0</v>
      </c>
      <c r="AE43" s="36"/>
      <c r="CB43" s="37"/>
      <c r="DE43" s="37">
        <v>28353.1</v>
      </c>
    </row>
    <row r="44" spans="1:31" s="35" customFormat="1" ht="57" customHeight="1" hidden="1">
      <c r="A44" s="34"/>
      <c r="B44" s="32" t="s">
        <v>58</v>
      </c>
      <c r="C44" s="33"/>
      <c r="D44" s="33"/>
      <c r="E44" s="33"/>
      <c r="AE44" s="36"/>
    </row>
    <row r="45" spans="1:5" s="35" customFormat="1" ht="35.25" customHeight="1" hidden="1">
      <c r="A45" s="34"/>
      <c r="B45" s="32" t="s">
        <v>50</v>
      </c>
      <c r="C45" s="6"/>
      <c r="D45" s="6"/>
      <c r="E45" s="6"/>
    </row>
    <row r="46" spans="1:104" s="35" customFormat="1" ht="115.5" hidden="1">
      <c r="A46" s="34" t="s">
        <v>44</v>
      </c>
      <c r="B46" s="39" t="s">
        <v>99</v>
      </c>
      <c r="C46" s="6">
        <f>68.3-68.3</f>
        <v>0</v>
      </c>
      <c r="D46" s="6">
        <f>79.4-79.4</f>
        <v>0</v>
      </c>
      <c r="E46" s="6">
        <v>0</v>
      </c>
      <c r="AE46" s="36"/>
      <c r="CY46" s="37">
        <v>-68.3</v>
      </c>
      <c r="CZ46" s="37">
        <v>-79.4</v>
      </c>
    </row>
    <row r="47" spans="1:105" s="35" customFormat="1" ht="115.5">
      <c r="A47" s="34"/>
      <c r="B47" s="32" t="s">
        <v>112</v>
      </c>
      <c r="C47" s="33">
        <f>68.3</f>
        <v>68.3</v>
      </c>
      <c r="D47" s="33">
        <f>79.4</f>
        <v>79.4</v>
      </c>
      <c r="E47" s="33">
        <f>77.6</f>
        <v>77.6</v>
      </c>
      <c r="AE47" s="36"/>
      <c r="CY47" s="37">
        <v>68.3</v>
      </c>
      <c r="CZ47" s="37">
        <v>79.4</v>
      </c>
      <c r="DA47" s="37">
        <v>77.6</v>
      </c>
    </row>
    <row r="48" spans="1:109" s="35" customFormat="1" ht="115.5" customHeight="1">
      <c r="A48" s="34"/>
      <c r="B48" s="32" t="s">
        <v>127</v>
      </c>
      <c r="C48" s="33">
        <v>5329.5</v>
      </c>
      <c r="D48" s="33">
        <v>5581.6</v>
      </c>
      <c r="E48" s="33">
        <v>5373.3</v>
      </c>
      <c r="AE48" s="36"/>
      <c r="DE48" s="55"/>
    </row>
    <row r="49" spans="1:109" s="35" customFormat="1" ht="65.25" customHeight="1">
      <c r="A49" s="34"/>
      <c r="B49" s="32" t="s">
        <v>100</v>
      </c>
      <c r="C49" s="33">
        <v>1797.7</v>
      </c>
      <c r="D49" s="33">
        <v>1797.7</v>
      </c>
      <c r="E49" s="33">
        <v>1797.7</v>
      </c>
      <c r="AE49" s="36"/>
      <c r="DE49" s="55"/>
    </row>
    <row r="50" spans="1:109" s="35" customFormat="1" ht="115.5">
      <c r="A50" s="34"/>
      <c r="B50" s="32" t="s">
        <v>128</v>
      </c>
      <c r="C50" s="33">
        <v>235.5</v>
      </c>
      <c r="D50" s="33">
        <v>246.7</v>
      </c>
      <c r="E50" s="33">
        <v>0</v>
      </c>
      <c r="AE50" s="36"/>
      <c r="DE50" s="55"/>
    </row>
    <row r="51" spans="1:109" s="35" customFormat="1" ht="82.5">
      <c r="A51" s="34"/>
      <c r="B51" s="32" t="s">
        <v>131</v>
      </c>
      <c r="C51" s="33">
        <v>99.3</v>
      </c>
      <c r="D51" s="33">
        <v>99.3</v>
      </c>
      <c r="E51" s="33">
        <v>99.3</v>
      </c>
      <c r="AE51" s="36"/>
      <c r="DE51" s="55"/>
    </row>
    <row r="52" spans="1:109" s="35" customFormat="1" ht="49.5" customHeight="1">
      <c r="A52" s="34"/>
      <c r="B52" s="32" t="s">
        <v>0</v>
      </c>
      <c r="C52" s="33">
        <v>24.6</v>
      </c>
      <c r="D52" s="33">
        <v>25.5</v>
      </c>
      <c r="E52" s="33">
        <v>24.4</v>
      </c>
      <c r="AE52" s="36"/>
      <c r="DE52" s="55"/>
    </row>
    <row r="53" spans="1:31" s="51" customFormat="1" ht="49.5" hidden="1">
      <c r="A53" s="50"/>
      <c r="B53" s="32" t="s">
        <v>86</v>
      </c>
      <c r="C53" s="6"/>
      <c r="D53" s="6"/>
      <c r="E53" s="6"/>
      <c r="AE53" s="52"/>
    </row>
    <row r="54" spans="1:5" s="35" customFormat="1" ht="33" hidden="1">
      <c r="A54" s="34"/>
      <c r="B54" s="32" t="s">
        <v>59</v>
      </c>
      <c r="C54" s="33"/>
      <c r="D54" s="33"/>
      <c r="E54" s="33"/>
    </row>
    <row r="55" spans="1:109" s="35" customFormat="1" ht="101.25" customHeight="1">
      <c r="A55" s="34"/>
      <c r="B55" s="32" t="s">
        <v>101</v>
      </c>
      <c r="C55" s="33">
        <v>510</v>
      </c>
      <c r="D55" s="33">
        <v>529.6</v>
      </c>
      <c r="E55" s="33">
        <v>513.8</v>
      </c>
      <c r="AE55" s="36"/>
      <c r="DE55" s="55"/>
    </row>
    <row r="56" spans="1:141" s="35" customFormat="1" ht="132">
      <c r="A56" s="34"/>
      <c r="B56" s="32" t="s">
        <v>2</v>
      </c>
      <c r="C56" s="33">
        <v>902.2</v>
      </c>
      <c r="D56" s="33">
        <f>1771.2-1771.2</f>
        <v>0</v>
      </c>
      <c r="E56" s="33">
        <v>0</v>
      </c>
      <c r="L56" s="35">
        <v>5067.5</v>
      </c>
      <c r="U56" s="35">
        <v>2189.7</v>
      </c>
      <c r="AE56" s="36"/>
      <c r="CC56" s="37">
        <v>11144.2</v>
      </c>
      <c r="DE56" s="55"/>
      <c r="EJ56" s="37"/>
      <c r="EK56" s="37">
        <v>-1771.2</v>
      </c>
    </row>
    <row r="57" spans="1:31" s="35" customFormat="1" ht="37.5" customHeight="1" hidden="1">
      <c r="A57" s="34"/>
      <c r="B57" s="32" t="s">
        <v>60</v>
      </c>
      <c r="C57" s="33"/>
      <c r="D57" s="33"/>
      <c r="E57" s="33"/>
      <c r="AE57" s="36"/>
    </row>
    <row r="58" spans="1:53" s="35" customFormat="1" ht="49.5" hidden="1">
      <c r="A58" s="34"/>
      <c r="B58" s="32" t="s">
        <v>61</v>
      </c>
      <c r="C58" s="33"/>
      <c r="D58" s="33"/>
      <c r="E58" s="33"/>
      <c r="AE58" s="36"/>
      <c r="BA58" s="37">
        <v>2000</v>
      </c>
    </row>
    <row r="59" spans="1:31" s="35" customFormat="1" ht="82.5" hidden="1">
      <c r="A59" s="34"/>
      <c r="B59" s="32" t="s">
        <v>78</v>
      </c>
      <c r="C59" s="33"/>
      <c r="D59" s="33"/>
      <c r="E59" s="33"/>
      <c r="AE59" s="36"/>
    </row>
    <row r="60" spans="1:58" s="35" customFormat="1" ht="81.75" customHeight="1" hidden="1">
      <c r="A60" s="34"/>
      <c r="B60" s="32" t="s">
        <v>79</v>
      </c>
      <c r="C60" s="33"/>
      <c r="D60" s="33"/>
      <c r="E60" s="33"/>
      <c r="AE60" s="36"/>
      <c r="BF60" s="38">
        <v>-68.9</v>
      </c>
    </row>
    <row r="61" spans="1:31" s="35" customFormat="1" ht="56.25" customHeight="1" hidden="1">
      <c r="A61" s="34"/>
      <c r="B61" s="32" t="s">
        <v>62</v>
      </c>
      <c r="C61" s="33"/>
      <c r="D61" s="33"/>
      <c r="E61" s="33"/>
      <c r="AE61" s="36"/>
    </row>
    <row r="62" spans="1:58" s="35" customFormat="1" ht="82.5" hidden="1">
      <c r="A62" s="34"/>
      <c r="B62" s="32" t="s">
        <v>75</v>
      </c>
      <c r="C62" s="33"/>
      <c r="D62" s="33"/>
      <c r="E62" s="33"/>
      <c r="AE62" s="36"/>
      <c r="BF62" s="38">
        <v>3448.9</v>
      </c>
    </row>
    <row r="63" spans="1:80" s="35" customFormat="1" ht="33" hidden="1">
      <c r="A63" s="34"/>
      <c r="B63" s="32" t="s">
        <v>81</v>
      </c>
      <c r="C63" s="33"/>
      <c r="D63" s="33"/>
      <c r="E63" s="33"/>
      <c r="AE63" s="36"/>
      <c r="BF63" s="38"/>
      <c r="CB63" s="13">
        <v>16086</v>
      </c>
    </row>
    <row r="64" spans="1:103" s="35" customFormat="1" ht="99">
      <c r="A64" s="34"/>
      <c r="B64" s="32" t="s">
        <v>114</v>
      </c>
      <c r="C64" s="33">
        <f>2967.7-239.3</f>
        <v>2728.3999999999996</v>
      </c>
      <c r="D64" s="33">
        <v>0</v>
      </c>
      <c r="E64" s="33">
        <v>0</v>
      </c>
      <c r="AE64" s="36"/>
      <c r="BF64" s="38"/>
      <c r="CB64" s="13"/>
      <c r="CY64" s="37">
        <v>2967.7</v>
      </c>
    </row>
    <row r="65" spans="1:103" s="35" customFormat="1" ht="82.5">
      <c r="A65" s="34"/>
      <c r="B65" s="32" t="s">
        <v>137</v>
      </c>
      <c r="C65" s="33">
        <v>56634</v>
      </c>
      <c r="D65" s="33">
        <v>0</v>
      </c>
      <c r="E65" s="33">
        <v>0</v>
      </c>
      <c r="AE65" s="36"/>
      <c r="BF65" s="38"/>
      <c r="CB65" s="13"/>
      <c r="CY65" s="37">
        <v>210000</v>
      </c>
    </row>
    <row r="66" spans="1:103" s="35" customFormat="1" ht="49.5">
      <c r="A66" s="34"/>
      <c r="B66" s="32" t="s">
        <v>138</v>
      </c>
      <c r="C66" s="33">
        <f>210000-57053+120000-56634</f>
        <v>216313</v>
      </c>
      <c r="D66" s="33">
        <v>0</v>
      </c>
      <c r="E66" s="33">
        <v>0</v>
      </c>
      <c r="AE66" s="36"/>
      <c r="BF66" s="38"/>
      <c r="CB66" s="13"/>
      <c r="CY66" s="37"/>
    </row>
    <row r="67" spans="1:103" s="35" customFormat="1" ht="66">
      <c r="A67" s="34"/>
      <c r="B67" s="32" t="s">
        <v>118</v>
      </c>
      <c r="C67" s="33">
        <v>57053</v>
      </c>
      <c r="D67" s="33">
        <v>0</v>
      </c>
      <c r="E67" s="33">
        <v>0</v>
      </c>
      <c r="AE67" s="36"/>
      <c r="BF67" s="38"/>
      <c r="CB67" s="13"/>
      <c r="CY67" s="37"/>
    </row>
    <row r="68" spans="1:109" s="35" customFormat="1" ht="82.5">
      <c r="A68" s="34"/>
      <c r="B68" s="32" t="s">
        <v>120</v>
      </c>
      <c r="C68" s="33">
        <f>1765.8</f>
        <v>1765.8</v>
      </c>
      <c r="D68" s="33">
        <v>0</v>
      </c>
      <c r="E68" s="33">
        <v>0</v>
      </c>
      <c r="AE68" s="36"/>
      <c r="BF68" s="38"/>
      <c r="CB68" s="13"/>
      <c r="CY68" s="37"/>
      <c r="DE68" s="38">
        <v>1765.8</v>
      </c>
    </row>
    <row r="69" spans="1:121" s="35" customFormat="1" ht="49.5">
      <c r="A69" s="34"/>
      <c r="B69" s="32" t="s">
        <v>113</v>
      </c>
      <c r="C69" s="33">
        <f>3000+2000</f>
        <v>5000</v>
      </c>
      <c r="D69" s="33">
        <v>0</v>
      </c>
      <c r="E69" s="33">
        <v>0</v>
      </c>
      <c r="AE69" s="36"/>
      <c r="BF69" s="38"/>
      <c r="CB69" s="13"/>
      <c r="CY69" s="37">
        <v>3000</v>
      </c>
      <c r="DQ69" s="37">
        <v>2000</v>
      </c>
    </row>
    <row r="70" spans="1:140" s="35" customFormat="1" ht="59.25" customHeight="1">
      <c r="A70" s="34"/>
      <c r="B70" s="32" t="s">
        <v>140</v>
      </c>
      <c r="C70" s="33">
        <f>2000+4000+500</f>
        <v>6500</v>
      </c>
      <c r="D70" s="33">
        <v>0</v>
      </c>
      <c r="E70" s="33">
        <v>0</v>
      </c>
      <c r="AE70" s="36"/>
      <c r="BF70" s="38"/>
      <c r="CB70" s="13"/>
      <c r="CY70" s="37"/>
      <c r="DI70" s="37">
        <v>2000</v>
      </c>
      <c r="DQ70" s="37">
        <v>4000</v>
      </c>
      <c r="EJ70" s="38">
        <v>500</v>
      </c>
    </row>
    <row r="71" spans="1:113" s="35" customFormat="1" ht="66">
      <c r="A71" s="34"/>
      <c r="B71" s="32" t="s">
        <v>142</v>
      </c>
      <c r="C71" s="33">
        <f>18122</f>
        <v>18122</v>
      </c>
      <c r="D71" s="33">
        <v>0</v>
      </c>
      <c r="E71" s="33">
        <v>0</v>
      </c>
      <c r="AE71" s="36"/>
      <c r="BF71" s="38"/>
      <c r="CB71" s="13"/>
      <c r="CY71" s="37"/>
      <c r="DI71" s="37">
        <v>18122</v>
      </c>
    </row>
    <row r="72" spans="1:113" s="35" customFormat="1" ht="82.5">
      <c r="A72" s="34"/>
      <c r="B72" s="32" t="s">
        <v>147</v>
      </c>
      <c r="C72" s="33">
        <v>2354.4</v>
      </c>
      <c r="D72" s="33">
        <v>0</v>
      </c>
      <c r="E72" s="33">
        <v>0</v>
      </c>
      <c r="AE72" s="36"/>
      <c r="BF72" s="38"/>
      <c r="CB72" s="13"/>
      <c r="CY72" s="37"/>
      <c r="DI72" s="37"/>
    </row>
    <row r="73" spans="1:113" s="35" customFormat="1" ht="82.5">
      <c r="A73" s="34"/>
      <c r="B73" s="32" t="s">
        <v>148</v>
      </c>
      <c r="C73" s="33">
        <v>15632</v>
      </c>
      <c r="D73" s="33">
        <v>0</v>
      </c>
      <c r="E73" s="33">
        <v>0</v>
      </c>
      <c r="AE73" s="36"/>
      <c r="BF73" s="38"/>
      <c r="CB73" s="13"/>
      <c r="CY73" s="37"/>
      <c r="DI73" s="37"/>
    </row>
    <row r="74" spans="1:113" s="35" customFormat="1" ht="99">
      <c r="A74" s="34"/>
      <c r="B74" s="32" t="s">
        <v>141</v>
      </c>
      <c r="C74" s="33">
        <f>1983.8</f>
        <v>1983.8</v>
      </c>
      <c r="D74" s="33">
        <v>0</v>
      </c>
      <c r="E74" s="33">
        <v>0</v>
      </c>
      <c r="AE74" s="36"/>
      <c r="BF74" s="38"/>
      <c r="CB74" s="13"/>
      <c r="CY74" s="37"/>
      <c r="DI74" s="37">
        <v>1983.8</v>
      </c>
    </row>
    <row r="75" spans="1:113" s="35" customFormat="1" ht="66">
      <c r="A75" s="34"/>
      <c r="B75" s="32" t="s">
        <v>143</v>
      </c>
      <c r="C75" s="33">
        <v>64535</v>
      </c>
      <c r="D75" s="33">
        <v>0</v>
      </c>
      <c r="E75" s="33">
        <v>0</v>
      </c>
      <c r="AE75" s="36"/>
      <c r="BF75" s="38"/>
      <c r="CB75" s="13"/>
      <c r="CY75" s="37"/>
      <c r="DI75" s="37"/>
    </row>
    <row r="76" spans="1:113" s="35" customFormat="1" ht="132">
      <c r="A76" s="34"/>
      <c r="B76" s="32" t="s">
        <v>144</v>
      </c>
      <c r="C76" s="33">
        <v>25874.8</v>
      </c>
      <c r="D76" s="33">
        <v>0</v>
      </c>
      <c r="E76" s="33">
        <v>0</v>
      </c>
      <c r="AE76" s="36"/>
      <c r="BF76" s="38"/>
      <c r="CB76" s="13"/>
      <c r="CY76" s="37"/>
      <c r="DI76" s="37"/>
    </row>
    <row r="77" spans="1:155" s="35" customFormat="1" ht="66">
      <c r="A77" s="34"/>
      <c r="B77" s="32" t="s">
        <v>145</v>
      </c>
      <c r="C77" s="33">
        <f>8482.4+1779.4</f>
        <v>10261.8</v>
      </c>
      <c r="D77" s="33">
        <v>0</v>
      </c>
      <c r="E77" s="33">
        <v>0</v>
      </c>
      <c r="AE77" s="36"/>
      <c r="BF77" s="38"/>
      <c r="CB77" s="13"/>
      <c r="CY77" s="37"/>
      <c r="DI77" s="37"/>
      <c r="EY77" s="37">
        <v>1779.4</v>
      </c>
    </row>
    <row r="78" spans="1:155" s="35" customFormat="1" ht="82.5">
      <c r="A78" s="34"/>
      <c r="B78" s="32" t="s">
        <v>146</v>
      </c>
      <c r="C78" s="33">
        <f>24884.4+3633.4</f>
        <v>28517.800000000003</v>
      </c>
      <c r="D78" s="33">
        <v>0</v>
      </c>
      <c r="E78" s="33">
        <v>0</v>
      </c>
      <c r="AE78" s="36"/>
      <c r="BF78" s="38"/>
      <c r="CB78" s="13"/>
      <c r="CY78" s="37"/>
      <c r="DI78" s="37"/>
      <c r="EY78" s="37">
        <v>3633.4</v>
      </c>
    </row>
    <row r="79" spans="1:140" s="35" customFormat="1" ht="33">
      <c r="A79" s="34"/>
      <c r="B79" s="32" t="s">
        <v>150</v>
      </c>
      <c r="C79" s="33">
        <f>5686+1090</f>
        <v>6776</v>
      </c>
      <c r="D79" s="33">
        <v>0</v>
      </c>
      <c r="E79" s="33">
        <v>0</v>
      </c>
      <c r="AE79" s="36"/>
      <c r="BF79" s="38"/>
      <c r="CB79" s="13"/>
      <c r="CY79" s="37"/>
      <c r="DI79" s="37"/>
      <c r="EJ79" s="38">
        <v>1090</v>
      </c>
    </row>
    <row r="80" spans="1:140" s="35" customFormat="1" ht="66">
      <c r="A80" s="34"/>
      <c r="B80" s="32" t="s">
        <v>153</v>
      </c>
      <c r="C80" s="33">
        <f>1993.8</f>
        <v>1993.8</v>
      </c>
      <c r="D80" s="33"/>
      <c r="E80" s="33"/>
      <c r="AE80" s="36"/>
      <c r="BF80" s="38"/>
      <c r="CB80" s="13"/>
      <c r="CY80" s="37"/>
      <c r="DI80" s="37"/>
      <c r="EJ80" s="38">
        <v>1993.8</v>
      </c>
    </row>
    <row r="81" spans="1:140" s="35" customFormat="1" ht="115.5">
      <c r="A81" s="34"/>
      <c r="B81" s="32" t="s">
        <v>154</v>
      </c>
      <c r="C81" s="33">
        <f>1928.8</f>
        <v>1928.8</v>
      </c>
      <c r="D81" s="33"/>
      <c r="E81" s="33"/>
      <c r="AE81" s="36"/>
      <c r="BF81" s="38"/>
      <c r="CB81" s="13"/>
      <c r="CY81" s="37"/>
      <c r="DI81" s="37"/>
      <c r="EJ81" s="38">
        <v>1928.8</v>
      </c>
    </row>
    <row r="82" spans="1:5" ht="33">
      <c r="A82" s="27" t="s">
        <v>19</v>
      </c>
      <c r="B82" s="28" t="s">
        <v>20</v>
      </c>
      <c r="C82" s="30">
        <f>C84+C85+C86+C90+C91+C92+C94+C120+C122+C124+C83+C93+C126+C119+C127+C125+C128+C123+C121</f>
        <v>1724436.8</v>
      </c>
      <c r="D82" s="30">
        <f>D84+D85+D86+D90+D91+D92+D94+D120+D122+D124+D83+D93+D126+D119+D127+D125+D128+D123+D121</f>
        <v>1693795.8</v>
      </c>
      <c r="E82" s="30">
        <f>E84+E85+E86+E90+E91+E92+E94+E120+E122+E124+E83+E93+E126+E119+E127+E125+E128+E123+E121</f>
        <v>1799864.1</v>
      </c>
    </row>
    <row r="83" spans="1:31" ht="83.25" customHeight="1" hidden="1">
      <c r="A83" s="40" t="s">
        <v>28</v>
      </c>
      <c r="B83" s="32" t="s">
        <v>96</v>
      </c>
      <c r="C83" s="33"/>
      <c r="D83" s="33"/>
      <c r="E83" s="33"/>
      <c r="F83" s="7">
        <v>11090.2</v>
      </c>
      <c r="G83" s="7">
        <v>11406.9</v>
      </c>
      <c r="H83" s="7">
        <v>11406.9</v>
      </c>
      <c r="AE83" s="7">
        <v>-441.9</v>
      </c>
    </row>
    <row r="84" spans="1:155" ht="33">
      <c r="A84" s="40" t="s">
        <v>25</v>
      </c>
      <c r="B84" s="32" t="s">
        <v>26</v>
      </c>
      <c r="C84" s="33">
        <f>406776-11500-16300</f>
        <v>378976</v>
      </c>
      <c r="D84" s="33">
        <v>436552</v>
      </c>
      <c r="E84" s="33">
        <v>457552</v>
      </c>
      <c r="CY84" s="13"/>
      <c r="DE84" s="54"/>
      <c r="EJ84" s="13">
        <v>-11500</v>
      </c>
      <c r="EY84" s="13">
        <v>-16300</v>
      </c>
    </row>
    <row r="85" spans="1:140" ht="69.75" customHeight="1">
      <c r="A85" s="40" t="s">
        <v>27</v>
      </c>
      <c r="B85" s="32" t="s">
        <v>132</v>
      </c>
      <c r="C85" s="33">
        <f>13672.4-103.4</f>
        <v>13569</v>
      </c>
      <c r="D85" s="33">
        <v>14425</v>
      </c>
      <c r="E85" s="33">
        <v>15146.1</v>
      </c>
      <c r="DE85" s="54"/>
      <c r="EJ85" s="13">
        <v>-103.4</v>
      </c>
    </row>
    <row r="86" spans="1:5" ht="33" hidden="1">
      <c r="A86" s="40" t="s">
        <v>29</v>
      </c>
      <c r="B86" s="39" t="s">
        <v>30</v>
      </c>
      <c r="C86" s="6"/>
      <c r="D86" s="6"/>
      <c r="E86" s="6"/>
    </row>
    <row r="87" spans="1:5" ht="16.5" hidden="1">
      <c r="A87" s="40"/>
      <c r="B87" s="39" t="s">
        <v>10</v>
      </c>
      <c r="C87" s="6"/>
      <c r="D87" s="6"/>
      <c r="E87" s="6"/>
    </row>
    <row r="88" spans="1:37" ht="16.5" hidden="1">
      <c r="A88" s="40"/>
      <c r="B88" s="39" t="s">
        <v>31</v>
      </c>
      <c r="C88" s="6"/>
      <c r="D88" s="6"/>
      <c r="E88" s="6"/>
      <c r="AK88" s="13">
        <v>-1353</v>
      </c>
    </row>
    <row r="89" spans="1:37" ht="16.5" hidden="1">
      <c r="A89" s="40"/>
      <c r="B89" s="39" t="s">
        <v>32</v>
      </c>
      <c r="C89" s="6"/>
      <c r="D89" s="6"/>
      <c r="E89" s="6"/>
      <c r="AK89" s="13">
        <v>-159</v>
      </c>
    </row>
    <row r="90" spans="1:5" ht="33" hidden="1">
      <c r="A90" s="40" t="s">
        <v>33</v>
      </c>
      <c r="B90" s="39" t="s">
        <v>66</v>
      </c>
      <c r="C90" s="6"/>
      <c r="D90" s="6"/>
      <c r="E90" s="6"/>
    </row>
    <row r="91" spans="1:155" ht="82.5">
      <c r="A91" s="40" t="s">
        <v>34</v>
      </c>
      <c r="B91" s="32" t="s">
        <v>133</v>
      </c>
      <c r="C91" s="33">
        <f>11398+300+40</f>
        <v>11738</v>
      </c>
      <c r="D91" s="33">
        <v>12237</v>
      </c>
      <c r="E91" s="33">
        <v>13131</v>
      </c>
      <c r="AK91" s="13">
        <v>-206</v>
      </c>
      <c r="CY91" s="13"/>
      <c r="EJ91" s="13">
        <v>300</v>
      </c>
      <c r="EY91" s="13">
        <v>40</v>
      </c>
    </row>
    <row r="92" spans="1:173" ht="82.5">
      <c r="A92" s="40" t="s">
        <v>14</v>
      </c>
      <c r="B92" s="32" t="s">
        <v>124</v>
      </c>
      <c r="C92" s="33">
        <f>11249+432-80</f>
        <v>11601</v>
      </c>
      <c r="D92" s="33">
        <v>0</v>
      </c>
      <c r="E92" s="33">
        <v>0</v>
      </c>
      <c r="CY92" s="13">
        <v>11249</v>
      </c>
      <c r="EY92" s="13">
        <v>432</v>
      </c>
      <c r="FQ92" s="13">
        <v>-80</v>
      </c>
    </row>
    <row r="93" spans="1:173" ht="66">
      <c r="A93" s="40"/>
      <c r="B93" s="32" t="s">
        <v>136</v>
      </c>
      <c r="C93" s="33">
        <f>427.3+112.2+57.5</f>
        <v>597</v>
      </c>
      <c r="D93" s="33">
        <v>0</v>
      </c>
      <c r="E93" s="33">
        <v>0</v>
      </c>
      <c r="CB93" s="13">
        <v>6.5</v>
      </c>
      <c r="DE93" s="54"/>
      <c r="EY93" s="13">
        <v>112.2</v>
      </c>
      <c r="FQ93" s="13">
        <v>57.5</v>
      </c>
    </row>
    <row r="94" spans="1:5" ht="31.5" customHeight="1">
      <c r="A94" s="40" t="s">
        <v>21</v>
      </c>
      <c r="B94" s="32" t="s">
        <v>11</v>
      </c>
      <c r="C94" s="33">
        <f>SUM(C96:C118)</f>
        <v>1111258.5</v>
      </c>
      <c r="D94" s="33">
        <f>SUM(D96:D118)</f>
        <v>1166438.8</v>
      </c>
      <c r="E94" s="33">
        <f>SUM(E96:E118)</f>
        <v>1243025</v>
      </c>
    </row>
    <row r="95" spans="1:3" ht="16.5">
      <c r="A95" s="40"/>
      <c r="B95" s="32" t="s">
        <v>10</v>
      </c>
      <c r="C95" s="33"/>
    </row>
    <row r="96" spans="1:155" ht="49.5">
      <c r="A96" s="40"/>
      <c r="B96" s="32" t="s">
        <v>134</v>
      </c>
      <c r="C96" s="33">
        <f>263433+19425+290</f>
        <v>283148</v>
      </c>
      <c r="D96" s="33">
        <v>288176</v>
      </c>
      <c r="E96" s="33">
        <v>314946</v>
      </c>
      <c r="BA96" s="13">
        <v>-900</v>
      </c>
      <c r="CY96" s="13"/>
      <c r="DE96" s="54"/>
      <c r="EJ96" s="13">
        <v>19425</v>
      </c>
      <c r="EY96" s="13">
        <v>290</v>
      </c>
    </row>
    <row r="97" spans="1:155" ht="49.5">
      <c r="A97" s="40"/>
      <c r="B97" s="32" t="s">
        <v>135</v>
      </c>
      <c r="C97" s="33">
        <f>3254-160-55</f>
        <v>3039</v>
      </c>
      <c r="D97" s="33">
        <v>3111</v>
      </c>
      <c r="E97" s="33">
        <v>2986</v>
      </c>
      <c r="CC97" s="13">
        <v>-1475.5</v>
      </c>
      <c r="CY97" s="13"/>
      <c r="EJ97" s="13">
        <v>-160</v>
      </c>
      <c r="EY97" s="13">
        <v>-55</v>
      </c>
    </row>
    <row r="98" spans="1:173" ht="50.25" customHeight="1">
      <c r="A98" s="40"/>
      <c r="B98" s="32" t="s">
        <v>104</v>
      </c>
      <c r="C98" s="33">
        <f>16584-2000-40</f>
        <v>14544</v>
      </c>
      <c r="D98" s="33">
        <v>16266</v>
      </c>
      <c r="E98" s="33">
        <v>15960</v>
      </c>
      <c r="DE98" s="54"/>
      <c r="EJ98" s="13">
        <v>-2000</v>
      </c>
      <c r="FQ98" s="13">
        <v>-40</v>
      </c>
    </row>
    <row r="99" spans="1:109" ht="48.75" customHeight="1">
      <c r="A99" s="40"/>
      <c r="B99" s="32" t="s">
        <v>130</v>
      </c>
      <c r="C99" s="33">
        <f>32872+945</f>
        <v>33817</v>
      </c>
      <c r="D99" s="33">
        <v>35989</v>
      </c>
      <c r="E99" s="33">
        <v>37613</v>
      </c>
      <c r="DE99" s="54"/>
    </row>
    <row r="100" spans="1:109" ht="48.75" customHeight="1">
      <c r="A100" s="40" t="s">
        <v>35</v>
      </c>
      <c r="B100" s="32" t="s">
        <v>105</v>
      </c>
      <c r="C100" s="33">
        <v>6608</v>
      </c>
      <c r="D100" s="33">
        <v>6608</v>
      </c>
      <c r="E100" s="33">
        <v>6608</v>
      </c>
      <c r="DE100" s="54"/>
    </row>
    <row r="101" spans="1:113" ht="181.5" customHeight="1">
      <c r="A101" s="40" t="s">
        <v>39</v>
      </c>
      <c r="B101" s="32" t="s">
        <v>106</v>
      </c>
      <c r="C101" s="33">
        <f>573812+3905+2448</f>
        <v>580165</v>
      </c>
      <c r="D101" s="33">
        <v>621881</v>
      </c>
      <c r="E101" s="33">
        <v>654078</v>
      </c>
      <c r="L101" s="7">
        <v>7747</v>
      </c>
      <c r="U101" s="7">
        <v>-726</v>
      </c>
      <c r="BF101" s="13">
        <v>7477</v>
      </c>
      <c r="DE101" s="54"/>
      <c r="DI101" s="13">
        <v>3905</v>
      </c>
    </row>
    <row r="102" spans="1:5" ht="69" customHeight="1" hidden="1">
      <c r="A102" s="40"/>
      <c r="B102" s="32" t="s">
        <v>87</v>
      </c>
      <c r="C102" s="33"/>
      <c r="D102" s="33"/>
      <c r="E102" s="33"/>
    </row>
    <row r="103" spans="1:109" ht="82.5">
      <c r="A103" s="40"/>
      <c r="B103" s="32" t="s">
        <v>126</v>
      </c>
      <c r="C103" s="33">
        <f>1805.5-1805.5</f>
        <v>0</v>
      </c>
      <c r="D103" s="33">
        <v>1805.5</v>
      </c>
      <c r="E103" s="33">
        <v>1805.5</v>
      </c>
      <c r="DE103" s="13">
        <v>-1805.5</v>
      </c>
    </row>
    <row r="104" spans="1:109" ht="165">
      <c r="A104" s="40"/>
      <c r="B104" s="32" t="s">
        <v>125</v>
      </c>
      <c r="C104" s="33">
        <v>10258.5</v>
      </c>
      <c r="D104" s="33">
        <v>10258.5</v>
      </c>
      <c r="E104" s="33">
        <v>10258.5</v>
      </c>
      <c r="DE104" s="54"/>
    </row>
    <row r="105" spans="1:109" ht="81.75" customHeight="1">
      <c r="A105" s="40"/>
      <c r="B105" s="32" t="s">
        <v>129</v>
      </c>
      <c r="C105" s="33">
        <v>960</v>
      </c>
      <c r="D105" s="33">
        <v>960</v>
      </c>
      <c r="E105" s="33">
        <v>960</v>
      </c>
      <c r="DE105" s="54"/>
    </row>
    <row r="106" spans="1:5" ht="123.75" customHeight="1" hidden="1">
      <c r="A106" s="40"/>
      <c r="B106" s="32" t="s">
        <v>88</v>
      </c>
      <c r="C106" s="33"/>
      <c r="D106" s="33"/>
      <c r="E106" s="33"/>
    </row>
    <row r="107" spans="1:155" ht="49.5">
      <c r="A107" s="40"/>
      <c r="B107" s="32" t="s">
        <v>1</v>
      </c>
      <c r="C107" s="33">
        <f>3071.5-250</f>
        <v>2821.5</v>
      </c>
      <c r="D107" s="33">
        <v>3284.8</v>
      </c>
      <c r="E107" s="33">
        <v>0</v>
      </c>
      <c r="DE107" s="54"/>
      <c r="EY107" s="13">
        <v>-250</v>
      </c>
    </row>
    <row r="108" spans="1:155" ht="50.25" customHeight="1">
      <c r="A108" s="40" t="s">
        <v>40</v>
      </c>
      <c r="B108" s="32" t="s">
        <v>74</v>
      </c>
      <c r="C108" s="33">
        <f>11250+175-1859+1653.2-367.7</f>
        <v>10851.5</v>
      </c>
      <c r="D108" s="33">
        <v>11744</v>
      </c>
      <c r="E108" s="33">
        <v>11991</v>
      </c>
      <c r="L108" s="7">
        <v>-131</v>
      </c>
      <c r="BF108" s="13">
        <v>965</v>
      </c>
      <c r="CY108" s="13"/>
      <c r="DE108" s="54"/>
      <c r="DQ108" s="13">
        <v>-1859</v>
      </c>
      <c r="EJ108" s="13">
        <v>1653.2</v>
      </c>
      <c r="EY108" s="13">
        <v>-367.7</v>
      </c>
    </row>
    <row r="109" spans="1:105" ht="33" hidden="1">
      <c r="A109" s="40" t="s">
        <v>41</v>
      </c>
      <c r="B109" s="39" t="s">
        <v>49</v>
      </c>
      <c r="C109" s="6">
        <f>1363-1363</f>
        <v>0</v>
      </c>
      <c r="D109" s="6">
        <f>1363-1363</f>
        <v>0</v>
      </c>
      <c r="E109" s="6">
        <f>1363-1363</f>
        <v>0</v>
      </c>
      <c r="CY109" s="13">
        <v>-1363</v>
      </c>
      <c r="CZ109" s="13">
        <v>-1363</v>
      </c>
      <c r="DA109" s="13">
        <v>-1363</v>
      </c>
    </row>
    <row r="110" spans="1:155" ht="99.75" customHeight="1">
      <c r="A110" s="40" t="s">
        <v>38</v>
      </c>
      <c r="B110" s="32" t="s">
        <v>89</v>
      </c>
      <c r="C110" s="33">
        <f>11144+1913+775</f>
        <v>13832</v>
      </c>
      <c r="D110" s="33">
        <v>12870</v>
      </c>
      <c r="E110" s="33">
        <v>14448</v>
      </c>
      <c r="CC110" s="13">
        <v>313.1</v>
      </c>
      <c r="CY110" s="13"/>
      <c r="DE110" s="54"/>
      <c r="EJ110" s="13">
        <v>1913</v>
      </c>
      <c r="EY110" s="13"/>
    </row>
    <row r="111" spans="1:103" ht="97.5" customHeight="1">
      <c r="A111" s="40" t="s">
        <v>42</v>
      </c>
      <c r="B111" s="32" t="s">
        <v>103</v>
      </c>
      <c r="C111" s="33">
        <f>2414+2000</f>
        <v>4414</v>
      </c>
      <c r="D111" s="33">
        <v>2428</v>
      </c>
      <c r="E111" s="33">
        <v>2386</v>
      </c>
      <c r="CY111" s="13">
        <v>2000</v>
      </c>
    </row>
    <row r="112" spans="1:109" ht="66" customHeight="1">
      <c r="A112" s="40" t="s">
        <v>37</v>
      </c>
      <c r="B112" s="32" t="s">
        <v>91</v>
      </c>
      <c r="C112" s="33">
        <v>146</v>
      </c>
      <c r="D112" s="33">
        <v>155</v>
      </c>
      <c r="E112" s="33">
        <v>162</v>
      </c>
      <c r="DE112" s="54"/>
    </row>
    <row r="113" spans="1:5" ht="66">
      <c r="A113" s="40" t="s">
        <v>36</v>
      </c>
      <c r="B113" s="32" t="s">
        <v>90</v>
      </c>
      <c r="C113" s="33">
        <v>11</v>
      </c>
      <c r="D113" s="33">
        <v>11</v>
      </c>
      <c r="E113" s="33">
        <v>11</v>
      </c>
    </row>
    <row r="114" spans="1:155" ht="51.75" customHeight="1">
      <c r="A114" s="40" t="s">
        <v>43</v>
      </c>
      <c r="B114" s="32" t="s">
        <v>92</v>
      </c>
      <c r="C114" s="33">
        <f>130535+13150+2417</f>
        <v>146102</v>
      </c>
      <c r="D114" s="33">
        <v>148930</v>
      </c>
      <c r="E114" s="33">
        <v>166851</v>
      </c>
      <c r="AK114" s="13">
        <v>-1003</v>
      </c>
      <c r="CC114" s="13">
        <v>1162.4</v>
      </c>
      <c r="CY114" s="13"/>
      <c r="CZ114" s="13"/>
      <c r="DE114" s="54"/>
      <c r="EJ114" s="13">
        <v>13150</v>
      </c>
      <c r="EY114" s="13">
        <v>2417</v>
      </c>
    </row>
    <row r="115" spans="1:5" ht="66" customHeight="1" hidden="1">
      <c r="A115" s="40"/>
      <c r="B115" s="32" t="s">
        <v>67</v>
      </c>
      <c r="C115" s="33"/>
      <c r="D115" s="33"/>
      <c r="E115" s="33"/>
    </row>
    <row r="116" spans="1:140" ht="64.5" customHeight="1">
      <c r="A116" s="40"/>
      <c r="B116" s="32" t="s">
        <v>76</v>
      </c>
      <c r="C116" s="33">
        <f>1597-900-100-200</f>
        <v>397</v>
      </c>
      <c r="D116" s="33">
        <f>1597-850-100</f>
        <v>647</v>
      </c>
      <c r="E116" s="33">
        <f>1597-850-100</f>
        <v>647</v>
      </c>
      <c r="CY116" s="13">
        <v>-900</v>
      </c>
      <c r="CZ116" s="13">
        <v>-850</v>
      </c>
      <c r="DA116" s="13">
        <v>-850</v>
      </c>
      <c r="DI116" s="13">
        <v>-100</v>
      </c>
      <c r="DJ116" s="13">
        <v>-100</v>
      </c>
      <c r="DK116" s="13">
        <v>-1000</v>
      </c>
      <c r="EJ116" s="13">
        <v>-200</v>
      </c>
    </row>
    <row r="117" spans="1:121" ht="102.75" customHeight="1">
      <c r="A117" s="40"/>
      <c r="B117" s="32" t="s">
        <v>65</v>
      </c>
      <c r="C117" s="33">
        <f>315-249-29</f>
        <v>37</v>
      </c>
      <c r="D117" s="33">
        <f>315-249</f>
        <v>66</v>
      </c>
      <c r="E117" s="33">
        <f>315-249</f>
        <v>66</v>
      </c>
      <c r="CY117" s="13"/>
      <c r="DE117" s="54"/>
      <c r="DI117" s="13">
        <v>-249</v>
      </c>
      <c r="DJ117" s="13">
        <v>-249</v>
      </c>
      <c r="DK117" s="13">
        <v>-249</v>
      </c>
      <c r="DQ117" s="13">
        <v>-29</v>
      </c>
    </row>
    <row r="118" spans="1:155" ht="82.5">
      <c r="A118" s="40"/>
      <c r="B118" s="32" t="s">
        <v>139</v>
      </c>
      <c r="C118" s="33">
        <f>1248-713-428</f>
        <v>107</v>
      </c>
      <c r="D118" s="33">
        <f>1248</f>
        <v>1248</v>
      </c>
      <c r="E118" s="33">
        <f>1248</f>
        <v>1248</v>
      </c>
      <c r="CY118" s="13"/>
      <c r="DE118" s="54"/>
      <c r="DI118" s="13">
        <v>1248</v>
      </c>
      <c r="DJ118" s="13">
        <v>1248</v>
      </c>
      <c r="DK118" s="13">
        <v>1248</v>
      </c>
      <c r="EJ118" s="13">
        <v>-713</v>
      </c>
      <c r="EY118" s="13">
        <v>-428</v>
      </c>
    </row>
    <row r="119" spans="1:155" ht="84" customHeight="1">
      <c r="A119" s="40"/>
      <c r="B119" s="32" t="s">
        <v>102</v>
      </c>
      <c r="C119" s="33">
        <f>3391-1600-300</f>
        <v>1491</v>
      </c>
      <c r="D119" s="33">
        <v>3578</v>
      </c>
      <c r="E119" s="33">
        <v>3757</v>
      </c>
      <c r="AK119" s="13">
        <v>326</v>
      </c>
      <c r="CY119" s="13"/>
      <c r="DE119" s="54"/>
      <c r="EJ119" s="13">
        <v>-1600</v>
      </c>
      <c r="EY119" s="13">
        <v>-300</v>
      </c>
    </row>
    <row r="120" spans="1:140" ht="82.5">
      <c r="A120" s="40" t="s">
        <v>16</v>
      </c>
      <c r="B120" s="32" t="s">
        <v>12</v>
      </c>
      <c r="C120" s="33">
        <f>40824+1598.6-19905.6+7165.9</f>
        <v>29682.9</v>
      </c>
      <c r="D120" s="33">
        <f>2268-1000</f>
        <v>1268</v>
      </c>
      <c r="E120" s="33">
        <f>6048-2646</f>
        <v>3402</v>
      </c>
      <c r="CB120" s="13">
        <v>1979</v>
      </c>
      <c r="DE120" s="54"/>
      <c r="DQ120" s="13">
        <v>-19905.6</v>
      </c>
      <c r="DR120" s="13">
        <v>-1000</v>
      </c>
      <c r="DS120" s="13">
        <v>-2646</v>
      </c>
      <c r="EJ120" s="13">
        <v>7165.9</v>
      </c>
    </row>
    <row r="121" spans="1:140" ht="82.5">
      <c r="A121" s="40"/>
      <c r="B121" s="32" t="s">
        <v>152</v>
      </c>
      <c r="C121" s="33">
        <f>19905.6-7165.9</f>
        <v>12739.699999999999</v>
      </c>
      <c r="D121" s="33">
        <f>1000</f>
        <v>1000</v>
      </c>
      <c r="E121" s="33">
        <f>2646</f>
        <v>2646</v>
      </c>
      <c r="CB121" s="13"/>
      <c r="DE121" s="54"/>
      <c r="DQ121" s="13">
        <v>19905.6</v>
      </c>
      <c r="DR121" s="13">
        <v>1000</v>
      </c>
      <c r="DS121" s="13">
        <v>2646</v>
      </c>
      <c r="EJ121" s="13">
        <v>-7165.9</v>
      </c>
    </row>
    <row r="122" spans="1:140" ht="49.5">
      <c r="A122" s="40" t="s">
        <v>17</v>
      </c>
      <c r="B122" s="32" t="s">
        <v>117</v>
      </c>
      <c r="C122" s="33">
        <f>32580-617.9-320+121</f>
        <v>31763.1</v>
      </c>
      <c r="D122" s="33">
        <v>34371</v>
      </c>
      <c r="E122" s="33">
        <v>36086</v>
      </c>
      <c r="CY122" s="13"/>
      <c r="DE122" s="13">
        <v>-617.9</v>
      </c>
      <c r="DQ122" s="13">
        <v>-320</v>
      </c>
      <c r="EJ122" s="13">
        <v>121</v>
      </c>
    </row>
    <row r="123" spans="1:155" s="41" customFormat="1" ht="82.5">
      <c r="A123" s="5"/>
      <c r="B123" s="40" t="s">
        <v>151</v>
      </c>
      <c r="C123" s="33">
        <f>150+30</f>
        <v>180</v>
      </c>
      <c r="D123" s="33">
        <v>0</v>
      </c>
      <c r="E123" s="33">
        <v>0</v>
      </c>
      <c r="AK123" s="13"/>
      <c r="CC123" s="13"/>
      <c r="DQ123" s="13">
        <v>150</v>
      </c>
      <c r="EY123" s="13">
        <v>30</v>
      </c>
    </row>
    <row r="124" spans="1:173" ht="66" customHeight="1">
      <c r="A124" s="40" t="s">
        <v>15</v>
      </c>
      <c r="B124" s="32" t="s">
        <v>93</v>
      </c>
      <c r="C124" s="33">
        <f>22677+5137.3-60</f>
        <v>27754.3</v>
      </c>
      <c r="D124" s="33">
        <v>23926</v>
      </c>
      <c r="E124" s="33">
        <v>25119</v>
      </c>
      <c r="L124" s="7">
        <v>-331.3</v>
      </c>
      <c r="DE124" s="54"/>
      <c r="EJ124" s="13">
        <v>5137.3</v>
      </c>
      <c r="FQ124" s="13">
        <v>-60</v>
      </c>
    </row>
    <row r="125" spans="1:113" ht="82.5">
      <c r="A125" s="40"/>
      <c r="B125" s="57" t="s">
        <v>149</v>
      </c>
      <c r="C125" s="33">
        <f>401825+10694.4-351825</f>
        <v>60694.40000000002</v>
      </c>
      <c r="D125" s="33">
        <v>0</v>
      </c>
      <c r="E125" s="33">
        <v>0</v>
      </c>
      <c r="DE125" s="54"/>
      <c r="DI125" s="13">
        <v>10694.4</v>
      </c>
    </row>
    <row r="126" spans="1:37" s="41" customFormat="1" ht="33.75" customHeight="1" hidden="1">
      <c r="A126" s="5"/>
      <c r="B126" s="40" t="s">
        <v>63</v>
      </c>
      <c r="C126" s="33"/>
      <c r="D126" s="33"/>
      <c r="E126" s="33"/>
      <c r="AK126" s="13">
        <v>10857</v>
      </c>
    </row>
    <row r="127" spans="1:81" s="41" customFormat="1" ht="48.75" customHeight="1" hidden="1">
      <c r="A127" s="5"/>
      <c r="B127" s="40" t="s">
        <v>82</v>
      </c>
      <c r="C127" s="33"/>
      <c r="D127" s="33"/>
      <c r="E127" s="33"/>
      <c r="AK127" s="13"/>
      <c r="CC127" s="13">
        <v>975</v>
      </c>
    </row>
    <row r="128" spans="1:109" s="41" customFormat="1" ht="132">
      <c r="A128" s="5"/>
      <c r="B128" s="40" t="s">
        <v>119</v>
      </c>
      <c r="C128" s="33">
        <f>32391.9</f>
        <v>32391.9</v>
      </c>
      <c r="D128" s="33">
        <v>0</v>
      </c>
      <c r="E128" s="33">
        <v>0</v>
      </c>
      <c r="AK128" s="13"/>
      <c r="CC128" s="13"/>
      <c r="DE128" s="13">
        <v>32391.9</v>
      </c>
    </row>
    <row r="129" spans="1:5" s="44" customFormat="1" ht="21.75" customHeight="1">
      <c r="A129" s="42" t="s">
        <v>13</v>
      </c>
      <c r="B129" s="43" t="s">
        <v>22</v>
      </c>
      <c r="C129" s="30">
        <f>C130+C131</f>
        <v>517.5</v>
      </c>
      <c r="D129" s="30">
        <f>D130+D131</f>
        <v>392.5</v>
      </c>
      <c r="E129" s="30">
        <f>E130+E131</f>
        <v>392.5</v>
      </c>
    </row>
    <row r="130" spans="1:109" s="41" customFormat="1" ht="82.5">
      <c r="A130" s="5" t="s">
        <v>23</v>
      </c>
      <c r="B130" s="40" t="s">
        <v>3</v>
      </c>
      <c r="C130" s="33">
        <v>392.5</v>
      </c>
      <c r="D130" s="33">
        <v>392.5</v>
      </c>
      <c r="E130" s="33">
        <v>392.5</v>
      </c>
      <c r="CJ130" s="13">
        <v>-138</v>
      </c>
      <c r="DE130" s="56"/>
    </row>
    <row r="131" spans="1:140" s="41" customFormat="1" ht="49.5">
      <c r="A131" s="5"/>
      <c r="B131" s="40" t="s">
        <v>155</v>
      </c>
      <c r="C131" s="33">
        <f>125</f>
        <v>125</v>
      </c>
      <c r="D131" s="33"/>
      <c r="E131" s="33"/>
      <c r="CJ131" s="13"/>
      <c r="DE131" s="56"/>
      <c r="EJ131" s="13">
        <v>125</v>
      </c>
    </row>
    <row r="132" spans="1:5" ht="16.5">
      <c r="A132" s="2"/>
      <c r="B132" s="70" t="s">
        <v>68</v>
      </c>
      <c r="C132" s="70"/>
      <c r="D132" s="70"/>
      <c r="E132" s="70"/>
    </row>
    <row r="133" spans="1:5" ht="16.5">
      <c r="A133" s="2"/>
      <c r="B133" s="1"/>
      <c r="C133" s="1"/>
      <c r="D133" s="1"/>
      <c r="E133" s="1"/>
    </row>
    <row r="134" spans="2:5" ht="27" customHeight="1">
      <c r="B134" s="45"/>
      <c r="C134" s="3"/>
      <c r="D134" s="66"/>
      <c r="E134" s="66"/>
    </row>
    <row r="135" ht="28.5" customHeight="1">
      <c r="C135" s="3"/>
    </row>
    <row r="136" spans="2:5" ht="16.5">
      <c r="B136" s="45"/>
      <c r="C136" s="3"/>
      <c r="D136" s="45"/>
      <c r="E136" s="45"/>
    </row>
    <row r="137" spans="3:5" ht="16.5">
      <c r="C137" s="3"/>
      <c r="D137" s="3"/>
      <c r="E137" s="3"/>
    </row>
    <row r="138" ht="16.5">
      <c r="C138" s="3"/>
    </row>
    <row r="139" ht="16.5">
      <c r="C139" s="3"/>
    </row>
    <row r="140" ht="16.5">
      <c r="C140" s="3"/>
    </row>
    <row r="141" ht="16.5">
      <c r="C141" s="3"/>
    </row>
    <row r="142" ht="16.5">
      <c r="C142" s="3"/>
    </row>
    <row r="143" ht="16.5">
      <c r="C143" s="3"/>
    </row>
    <row r="144" ht="16.5">
      <c r="C144" s="3"/>
    </row>
    <row r="145" ht="16.5">
      <c r="C145" s="3"/>
    </row>
    <row r="146" ht="16.5">
      <c r="C146" s="3"/>
    </row>
    <row r="147" ht="16.5">
      <c r="C147" s="3"/>
    </row>
    <row r="148" ht="16.5">
      <c r="C148" s="3"/>
    </row>
    <row r="149" ht="16.5">
      <c r="C149" s="3"/>
    </row>
    <row r="150" ht="16.5">
      <c r="C150" s="3"/>
    </row>
    <row r="151" ht="16.5">
      <c r="C151" s="3"/>
    </row>
    <row r="152" ht="16.5">
      <c r="C152" s="3"/>
    </row>
    <row r="153" ht="16.5">
      <c r="C153" s="3"/>
    </row>
    <row r="154" ht="16.5">
      <c r="C154" s="3"/>
    </row>
    <row r="155" ht="16.5">
      <c r="C155" s="3"/>
    </row>
    <row r="156" ht="16.5">
      <c r="C156" s="3"/>
    </row>
    <row r="157" ht="16.5">
      <c r="C157" s="3"/>
    </row>
    <row r="158" ht="16.5">
      <c r="C158" s="3"/>
    </row>
    <row r="159" ht="16.5">
      <c r="C159" s="3"/>
    </row>
    <row r="160" ht="16.5">
      <c r="C160" s="3"/>
    </row>
    <row r="161" ht="16.5">
      <c r="C161" s="3"/>
    </row>
    <row r="162" ht="16.5">
      <c r="C162" s="3"/>
    </row>
    <row r="163" ht="16.5">
      <c r="C163" s="3"/>
    </row>
    <row r="164" ht="16.5">
      <c r="C164" s="3"/>
    </row>
    <row r="165" ht="16.5">
      <c r="C165" s="3"/>
    </row>
    <row r="166" ht="16.5">
      <c r="C166" s="3"/>
    </row>
    <row r="167" ht="16.5">
      <c r="C167" s="3"/>
    </row>
    <row r="168" ht="16.5">
      <c r="C168" s="3"/>
    </row>
    <row r="169" ht="16.5">
      <c r="C169" s="3"/>
    </row>
    <row r="170" ht="16.5">
      <c r="C170" s="3"/>
    </row>
    <row r="171" ht="16.5">
      <c r="C171" s="3"/>
    </row>
    <row r="172" ht="16.5">
      <c r="C172" s="3"/>
    </row>
    <row r="173" ht="16.5">
      <c r="C173" s="3"/>
    </row>
    <row r="174" ht="16.5">
      <c r="C174" s="3"/>
    </row>
    <row r="175" ht="16.5">
      <c r="C175" s="3"/>
    </row>
    <row r="176" ht="16.5">
      <c r="C176" s="3"/>
    </row>
    <row r="177" ht="16.5">
      <c r="C177" s="3"/>
    </row>
    <row r="178" ht="16.5">
      <c r="C178" s="3"/>
    </row>
    <row r="179" ht="16.5">
      <c r="C179" s="3"/>
    </row>
    <row r="180" ht="16.5">
      <c r="C180" s="3"/>
    </row>
    <row r="181" ht="16.5">
      <c r="C181" s="3"/>
    </row>
    <row r="182" ht="16.5">
      <c r="C182" s="3"/>
    </row>
    <row r="183" ht="16.5">
      <c r="C183" s="3"/>
    </row>
    <row r="184" ht="16.5">
      <c r="C184" s="3"/>
    </row>
    <row r="185" ht="16.5">
      <c r="C185" s="3"/>
    </row>
    <row r="186" ht="16.5">
      <c r="C186" s="3"/>
    </row>
    <row r="187" ht="16.5">
      <c r="C187" s="3"/>
    </row>
    <row r="188" ht="16.5">
      <c r="C188" s="3"/>
    </row>
    <row r="189" ht="16.5">
      <c r="C189" s="3"/>
    </row>
    <row r="190" ht="16.5">
      <c r="C190" s="3"/>
    </row>
    <row r="191" ht="16.5">
      <c r="C191" s="3"/>
    </row>
    <row r="192" ht="16.5">
      <c r="C192" s="3"/>
    </row>
    <row r="193" ht="16.5">
      <c r="C193" s="3"/>
    </row>
    <row r="194" ht="16.5">
      <c r="C194" s="3"/>
    </row>
    <row r="195" ht="16.5">
      <c r="C195" s="3"/>
    </row>
    <row r="196" ht="16.5">
      <c r="C196" s="3"/>
    </row>
    <row r="197" ht="16.5">
      <c r="C197" s="3"/>
    </row>
    <row r="198" ht="16.5">
      <c r="C198" s="3"/>
    </row>
    <row r="199" ht="16.5">
      <c r="C199" s="3"/>
    </row>
    <row r="200" ht="16.5">
      <c r="C200" s="3"/>
    </row>
    <row r="201" ht="16.5">
      <c r="C201" s="3"/>
    </row>
    <row r="202" ht="16.5">
      <c r="C202" s="3"/>
    </row>
    <row r="203" ht="16.5">
      <c r="C203" s="3"/>
    </row>
    <row r="204" ht="16.5">
      <c r="C204" s="3"/>
    </row>
    <row r="205" ht="16.5">
      <c r="C205" s="3"/>
    </row>
    <row r="206" ht="16.5">
      <c r="C206" s="3"/>
    </row>
    <row r="207" ht="16.5">
      <c r="C207" s="3"/>
    </row>
    <row r="208" ht="16.5">
      <c r="C208" s="3"/>
    </row>
    <row r="209" ht="16.5">
      <c r="C209" s="3"/>
    </row>
    <row r="210" ht="16.5">
      <c r="C210" s="3"/>
    </row>
    <row r="211" ht="16.5">
      <c r="C211" s="3"/>
    </row>
    <row r="212" ht="16.5">
      <c r="C212" s="3"/>
    </row>
    <row r="213" ht="16.5">
      <c r="C213" s="3"/>
    </row>
    <row r="214" ht="16.5">
      <c r="C214" s="3"/>
    </row>
    <row r="215" ht="16.5">
      <c r="C215" s="3"/>
    </row>
    <row r="216" ht="16.5">
      <c r="C216" s="3"/>
    </row>
    <row r="217" ht="16.5">
      <c r="C217" s="3"/>
    </row>
    <row r="218" ht="16.5">
      <c r="C218" s="3"/>
    </row>
    <row r="219" ht="16.5">
      <c r="C219" s="3"/>
    </row>
    <row r="220" ht="16.5">
      <c r="C220" s="3"/>
    </row>
    <row r="221" ht="16.5">
      <c r="C221" s="3"/>
    </row>
    <row r="222" ht="16.5">
      <c r="C222" s="3"/>
    </row>
    <row r="223" ht="16.5">
      <c r="C223" s="3"/>
    </row>
    <row r="224" ht="16.5">
      <c r="C224" s="3"/>
    </row>
    <row r="225" ht="16.5">
      <c r="C225" s="3"/>
    </row>
    <row r="226" ht="16.5">
      <c r="C226" s="3"/>
    </row>
    <row r="227" ht="16.5">
      <c r="C227" s="3"/>
    </row>
    <row r="228" ht="16.5">
      <c r="C228" s="3"/>
    </row>
    <row r="229" ht="16.5">
      <c r="C229" s="3"/>
    </row>
    <row r="230" ht="16.5">
      <c r="C230" s="3"/>
    </row>
    <row r="231" ht="16.5">
      <c r="C231" s="3"/>
    </row>
    <row r="232" ht="16.5">
      <c r="C232" s="3"/>
    </row>
    <row r="233" ht="16.5">
      <c r="C233" s="3"/>
    </row>
    <row r="234" ht="16.5">
      <c r="C234" s="3"/>
    </row>
    <row r="235" ht="16.5">
      <c r="C235" s="3"/>
    </row>
    <row r="236" ht="16.5">
      <c r="C236" s="3"/>
    </row>
    <row r="237" ht="16.5">
      <c r="C237" s="3"/>
    </row>
    <row r="238" ht="16.5">
      <c r="C238" s="3"/>
    </row>
    <row r="239" ht="16.5">
      <c r="C239" s="3"/>
    </row>
    <row r="240" ht="16.5">
      <c r="C240" s="3"/>
    </row>
    <row r="241" ht="16.5">
      <c r="C241" s="3"/>
    </row>
    <row r="242" ht="16.5">
      <c r="C242" s="3"/>
    </row>
    <row r="243" ht="16.5">
      <c r="C243" s="3"/>
    </row>
    <row r="244" ht="16.5">
      <c r="C244" s="3"/>
    </row>
    <row r="245" ht="16.5">
      <c r="C245" s="3"/>
    </row>
    <row r="246" ht="16.5">
      <c r="C246" s="3"/>
    </row>
    <row r="247" ht="16.5">
      <c r="C247" s="3"/>
    </row>
    <row r="248" ht="16.5">
      <c r="C248" s="3"/>
    </row>
    <row r="249" ht="16.5">
      <c r="C249" s="3"/>
    </row>
    <row r="250" ht="16.5">
      <c r="C250" s="3"/>
    </row>
    <row r="251" ht="16.5">
      <c r="C251" s="3"/>
    </row>
    <row r="252" ht="16.5">
      <c r="C252" s="3"/>
    </row>
    <row r="253" ht="16.5">
      <c r="C253" s="3"/>
    </row>
    <row r="254" ht="16.5">
      <c r="C254" s="3"/>
    </row>
    <row r="255" ht="16.5">
      <c r="C255" s="3"/>
    </row>
    <row r="256" ht="16.5">
      <c r="C256" s="3"/>
    </row>
    <row r="257" ht="16.5">
      <c r="C257" s="3"/>
    </row>
    <row r="258" ht="16.5">
      <c r="C258" s="3"/>
    </row>
    <row r="259" ht="16.5">
      <c r="C259" s="3"/>
    </row>
    <row r="260" ht="16.5">
      <c r="C260" s="3"/>
    </row>
    <row r="261" ht="16.5">
      <c r="C261" s="3"/>
    </row>
    <row r="262" ht="16.5">
      <c r="C262" s="3"/>
    </row>
    <row r="263" ht="16.5">
      <c r="C263" s="3"/>
    </row>
    <row r="264" ht="16.5">
      <c r="C264" s="3"/>
    </row>
    <row r="265" ht="16.5">
      <c r="C265" s="3"/>
    </row>
    <row r="266" ht="16.5">
      <c r="C266" s="3"/>
    </row>
    <row r="267" ht="16.5">
      <c r="C267" s="3"/>
    </row>
    <row r="268" ht="16.5">
      <c r="C268" s="3"/>
    </row>
    <row r="269" ht="16.5">
      <c r="C269" s="3"/>
    </row>
    <row r="270" ht="16.5">
      <c r="C270" s="3"/>
    </row>
    <row r="271" ht="16.5">
      <c r="C271" s="3"/>
    </row>
    <row r="272" ht="16.5">
      <c r="C272" s="3"/>
    </row>
    <row r="273" ht="16.5">
      <c r="C273" s="3"/>
    </row>
    <row r="274" ht="16.5">
      <c r="C274" s="3"/>
    </row>
    <row r="275" ht="16.5">
      <c r="C275" s="3"/>
    </row>
    <row r="276" ht="16.5">
      <c r="C276" s="3"/>
    </row>
    <row r="277" ht="16.5">
      <c r="C277" s="3"/>
    </row>
    <row r="278" ht="16.5">
      <c r="C278" s="3"/>
    </row>
    <row r="279" ht="16.5">
      <c r="C279" s="3"/>
    </row>
    <row r="280" ht="16.5">
      <c r="C280" s="3"/>
    </row>
    <row r="281" ht="16.5">
      <c r="C281" s="3"/>
    </row>
    <row r="282" ht="16.5">
      <c r="C282" s="3"/>
    </row>
    <row r="283" ht="16.5">
      <c r="C283" s="3"/>
    </row>
    <row r="284" ht="16.5">
      <c r="C284" s="3"/>
    </row>
    <row r="285" ht="16.5">
      <c r="C285" s="3"/>
    </row>
    <row r="286" ht="16.5">
      <c r="C286" s="3"/>
    </row>
    <row r="287" ht="16.5">
      <c r="C287" s="3"/>
    </row>
    <row r="288" ht="16.5">
      <c r="C288" s="3"/>
    </row>
    <row r="289" ht="16.5">
      <c r="C289" s="3"/>
    </row>
    <row r="290" ht="16.5">
      <c r="C290" s="3"/>
    </row>
    <row r="291" ht="16.5">
      <c r="C291" s="3"/>
    </row>
    <row r="292" ht="16.5">
      <c r="C292" s="3"/>
    </row>
    <row r="293" ht="16.5">
      <c r="C293" s="3"/>
    </row>
    <row r="294" ht="16.5">
      <c r="C294" s="3"/>
    </row>
    <row r="295" ht="16.5">
      <c r="C295" s="3"/>
    </row>
    <row r="296" ht="16.5">
      <c r="C296" s="3"/>
    </row>
    <row r="297" ht="16.5">
      <c r="C297" s="3"/>
    </row>
    <row r="298" ht="16.5">
      <c r="C298" s="3"/>
    </row>
    <row r="299" ht="16.5">
      <c r="C299" s="3"/>
    </row>
    <row r="300" ht="16.5">
      <c r="C300" s="3"/>
    </row>
    <row r="301" ht="16.5">
      <c r="C301" s="3"/>
    </row>
    <row r="302" ht="16.5">
      <c r="C302" s="3"/>
    </row>
    <row r="303" ht="16.5">
      <c r="C303" s="3"/>
    </row>
    <row r="304" ht="16.5">
      <c r="C304" s="3"/>
    </row>
    <row r="305" ht="16.5">
      <c r="C305" s="3"/>
    </row>
    <row r="306" ht="16.5">
      <c r="C306" s="3"/>
    </row>
    <row r="307" ht="16.5">
      <c r="C307" s="3"/>
    </row>
    <row r="308" ht="16.5">
      <c r="C308" s="3"/>
    </row>
    <row r="309" ht="16.5">
      <c r="C309" s="3"/>
    </row>
    <row r="310" ht="16.5">
      <c r="C310" s="3"/>
    </row>
    <row r="311" ht="16.5">
      <c r="C311" s="3"/>
    </row>
    <row r="312" ht="16.5">
      <c r="C312" s="3"/>
    </row>
    <row r="313" ht="16.5">
      <c r="C313" s="3"/>
    </row>
    <row r="314" ht="16.5">
      <c r="C314" s="3"/>
    </row>
    <row r="315" ht="16.5">
      <c r="C315" s="3"/>
    </row>
    <row r="316" ht="16.5">
      <c r="C316" s="3"/>
    </row>
    <row r="317" ht="16.5">
      <c r="C317" s="3"/>
    </row>
    <row r="318" ht="16.5">
      <c r="C318" s="3"/>
    </row>
    <row r="319" ht="16.5">
      <c r="C319" s="3"/>
    </row>
    <row r="320" ht="16.5">
      <c r="C320" s="3"/>
    </row>
    <row r="321" ht="16.5">
      <c r="C321" s="3"/>
    </row>
    <row r="322" ht="16.5">
      <c r="C322" s="3"/>
    </row>
    <row r="323" ht="16.5">
      <c r="C323" s="3"/>
    </row>
    <row r="324" ht="16.5">
      <c r="C324" s="3"/>
    </row>
    <row r="325" ht="16.5">
      <c r="C325" s="3"/>
    </row>
    <row r="326" ht="16.5">
      <c r="C326" s="3"/>
    </row>
    <row r="327" ht="16.5">
      <c r="C327" s="3"/>
    </row>
    <row r="328" ht="16.5">
      <c r="C328" s="3"/>
    </row>
    <row r="329" ht="16.5">
      <c r="C329" s="3"/>
    </row>
    <row r="330" ht="16.5">
      <c r="C330" s="3"/>
    </row>
    <row r="331" ht="16.5">
      <c r="C331" s="3"/>
    </row>
    <row r="332" ht="16.5">
      <c r="C332" s="3"/>
    </row>
    <row r="333" ht="16.5">
      <c r="C333" s="3"/>
    </row>
    <row r="334" ht="16.5">
      <c r="C334" s="3"/>
    </row>
    <row r="335" ht="16.5">
      <c r="C335" s="3"/>
    </row>
    <row r="336" ht="16.5">
      <c r="C336" s="3"/>
    </row>
    <row r="337" ht="16.5">
      <c r="C337" s="3"/>
    </row>
    <row r="338" ht="16.5">
      <c r="C338" s="3"/>
    </row>
    <row r="339" ht="16.5">
      <c r="C339" s="3"/>
    </row>
    <row r="340" ht="16.5">
      <c r="C340" s="3"/>
    </row>
    <row r="341" ht="16.5">
      <c r="C341" s="3"/>
    </row>
    <row r="342" ht="16.5">
      <c r="C342" s="3"/>
    </row>
    <row r="343" ht="16.5">
      <c r="C343" s="3"/>
    </row>
    <row r="344" ht="16.5">
      <c r="C344" s="3"/>
    </row>
    <row r="345" ht="16.5">
      <c r="C345" s="3"/>
    </row>
    <row r="346" ht="16.5">
      <c r="C346" s="3"/>
    </row>
    <row r="347" ht="16.5">
      <c r="C347" s="3"/>
    </row>
    <row r="348" ht="16.5">
      <c r="C348" s="3"/>
    </row>
    <row r="349" ht="16.5">
      <c r="C349" s="3"/>
    </row>
    <row r="350" ht="16.5">
      <c r="C350" s="3"/>
    </row>
    <row r="351" ht="16.5">
      <c r="C351" s="3"/>
    </row>
    <row r="352" ht="16.5">
      <c r="C352" s="3"/>
    </row>
    <row r="353" ht="16.5">
      <c r="C353" s="3"/>
    </row>
    <row r="354" ht="16.5">
      <c r="C354" s="3"/>
    </row>
    <row r="355" ht="16.5">
      <c r="C355" s="3"/>
    </row>
    <row r="356" ht="16.5">
      <c r="C356" s="3"/>
    </row>
    <row r="357" ht="16.5">
      <c r="C357" s="3"/>
    </row>
    <row r="358" ht="16.5">
      <c r="C358" s="3"/>
    </row>
    <row r="359" ht="16.5">
      <c r="C359" s="3"/>
    </row>
    <row r="360" ht="16.5">
      <c r="C360" s="3"/>
    </row>
    <row r="361" ht="16.5">
      <c r="C361" s="3"/>
    </row>
    <row r="362" ht="16.5">
      <c r="C362" s="3"/>
    </row>
    <row r="363" ht="16.5">
      <c r="C363" s="3"/>
    </row>
    <row r="364" ht="16.5">
      <c r="C364" s="3"/>
    </row>
    <row r="365" ht="16.5">
      <c r="C365" s="3"/>
    </row>
    <row r="366" ht="16.5">
      <c r="C366" s="3"/>
    </row>
    <row r="367" ht="16.5">
      <c r="C367" s="3"/>
    </row>
    <row r="368" ht="16.5">
      <c r="C368" s="3"/>
    </row>
    <row r="369" ht="16.5">
      <c r="C369" s="3"/>
    </row>
    <row r="370" ht="16.5">
      <c r="C370" s="3"/>
    </row>
    <row r="371" ht="16.5">
      <c r="C371" s="3"/>
    </row>
    <row r="372" ht="16.5">
      <c r="C372" s="3"/>
    </row>
    <row r="373" ht="16.5">
      <c r="C373" s="3"/>
    </row>
    <row r="374" ht="16.5">
      <c r="C374" s="3"/>
    </row>
    <row r="375" ht="16.5">
      <c r="C375" s="3"/>
    </row>
    <row r="376" ht="16.5">
      <c r="C376" s="3"/>
    </row>
    <row r="377" ht="16.5">
      <c r="C377" s="3"/>
    </row>
    <row r="378" ht="16.5">
      <c r="C378" s="3"/>
    </row>
    <row r="379" ht="16.5">
      <c r="C379" s="3"/>
    </row>
    <row r="380" ht="16.5">
      <c r="C380" s="3"/>
    </row>
    <row r="381" ht="16.5">
      <c r="C381" s="3"/>
    </row>
    <row r="382" ht="16.5">
      <c r="C382" s="3"/>
    </row>
    <row r="383" ht="16.5">
      <c r="C383" s="3"/>
    </row>
    <row r="384" ht="16.5">
      <c r="C384" s="3"/>
    </row>
    <row r="385" ht="16.5">
      <c r="C385" s="3"/>
    </row>
    <row r="386" ht="16.5">
      <c r="C386" s="3"/>
    </row>
    <row r="387" ht="16.5">
      <c r="C387" s="3"/>
    </row>
    <row r="388" ht="16.5">
      <c r="C388" s="3"/>
    </row>
    <row r="389" ht="16.5">
      <c r="C389" s="3"/>
    </row>
    <row r="390" ht="16.5">
      <c r="C390" s="3"/>
    </row>
    <row r="391" ht="16.5">
      <c r="C391" s="3"/>
    </row>
    <row r="392" ht="16.5">
      <c r="C392" s="3"/>
    </row>
    <row r="393" ht="16.5">
      <c r="C393" s="3"/>
    </row>
    <row r="394" ht="16.5">
      <c r="C394" s="3"/>
    </row>
    <row r="395" ht="16.5">
      <c r="C395" s="3"/>
    </row>
    <row r="396" ht="16.5">
      <c r="C396" s="3"/>
    </row>
    <row r="397" ht="16.5">
      <c r="C397" s="3"/>
    </row>
    <row r="398" ht="16.5">
      <c r="C398" s="3"/>
    </row>
    <row r="399" ht="16.5">
      <c r="C399" s="3"/>
    </row>
    <row r="400" ht="16.5">
      <c r="C400" s="3"/>
    </row>
    <row r="401" ht="16.5">
      <c r="C401" s="3"/>
    </row>
    <row r="402" ht="16.5">
      <c r="C402" s="3"/>
    </row>
    <row r="403" ht="16.5">
      <c r="C403" s="3"/>
    </row>
    <row r="404" ht="16.5">
      <c r="C404" s="3"/>
    </row>
    <row r="405" ht="16.5">
      <c r="C405" s="3"/>
    </row>
    <row r="406" ht="16.5">
      <c r="C406" s="3"/>
    </row>
    <row r="407" ht="16.5">
      <c r="C407" s="3"/>
    </row>
    <row r="408" ht="16.5">
      <c r="C408" s="3"/>
    </row>
    <row r="409" ht="16.5">
      <c r="C409" s="3"/>
    </row>
    <row r="410" ht="16.5">
      <c r="C410" s="3"/>
    </row>
    <row r="411" ht="16.5">
      <c r="C411" s="3"/>
    </row>
    <row r="412" ht="16.5">
      <c r="C412" s="3"/>
    </row>
    <row r="413" ht="16.5">
      <c r="C413" s="3"/>
    </row>
    <row r="414" ht="16.5">
      <c r="C414" s="3"/>
    </row>
    <row r="415" ht="16.5">
      <c r="C415" s="3"/>
    </row>
    <row r="416" ht="16.5">
      <c r="C416" s="3"/>
    </row>
    <row r="417" ht="16.5">
      <c r="C417" s="3"/>
    </row>
    <row r="418" ht="16.5">
      <c r="C418" s="3"/>
    </row>
    <row r="419" ht="16.5">
      <c r="C419" s="3"/>
    </row>
    <row r="420" ht="16.5">
      <c r="C420" s="3"/>
    </row>
    <row r="421" ht="16.5">
      <c r="C421" s="3"/>
    </row>
    <row r="422" ht="16.5">
      <c r="C422" s="3"/>
    </row>
    <row r="423" ht="16.5">
      <c r="C423" s="3"/>
    </row>
    <row r="424" ht="16.5">
      <c r="C424" s="3"/>
    </row>
    <row r="425" ht="16.5">
      <c r="C425" s="3"/>
    </row>
    <row r="426" ht="16.5">
      <c r="C426" s="3"/>
    </row>
    <row r="427" ht="16.5">
      <c r="C427" s="3"/>
    </row>
    <row r="428" ht="16.5">
      <c r="C428" s="3"/>
    </row>
    <row r="429" ht="16.5">
      <c r="C429" s="3"/>
    </row>
    <row r="430" ht="16.5">
      <c r="C430" s="3"/>
    </row>
    <row r="431" ht="16.5">
      <c r="C431" s="3"/>
    </row>
    <row r="432" ht="16.5">
      <c r="C432" s="3"/>
    </row>
    <row r="433" ht="16.5">
      <c r="C433" s="3"/>
    </row>
    <row r="434" ht="16.5">
      <c r="C434" s="3"/>
    </row>
    <row r="435" ht="16.5">
      <c r="C435" s="3"/>
    </row>
    <row r="436" ht="16.5">
      <c r="C436" s="3"/>
    </row>
    <row r="437" ht="16.5">
      <c r="C437" s="3"/>
    </row>
    <row r="438" ht="16.5">
      <c r="C438" s="3"/>
    </row>
    <row r="439" ht="16.5">
      <c r="C439" s="3"/>
    </row>
    <row r="440" ht="16.5">
      <c r="C440" s="3"/>
    </row>
    <row r="441" ht="16.5">
      <c r="C441" s="3"/>
    </row>
    <row r="442" ht="16.5">
      <c r="C442" s="3"/>
    </row>
    <row r="443" ht="16.5">
      <c r="C443" s="3"/>
    </row>
    <row r="444" ht="16.5">
      <c r="C444" s="3"/>
    </row>
    <row r="445" ht="16.5">
      <c r="C445" s="3"/>
    </row>
    <row r="446" ht="16.5">
      <c r="C446" s="3"/>
    </row>
    <row r="447" ht="16.5">
      <c r="C447" s="3"/>
    </row>
    <row r="448" ht="16.5">
      <c r="C448" s="3"/>
    </row>
    <row r="449" ht="16.5">
      <c r="C449" s="3"/>
    </row>
    <row r="450" ht="16.5">
      <c r="C450" s="3"/>
    </row>
    <row r="451" ht="16.5">
      <c r="C451" s="3"/>
    </row>
    <row r="452" ht="16.5">
      <c r="C452" s="3"/>
    </row>
    <row r="453" ht="16.5">
      <c r="C453" s="3"/>
    </row>
    <row r="454" ht="16.5">
      <c r="C454" s="3"/>
    </row>
    <row r="455" ht="16.5">
      <c r="C455" s="3"/>
    </row>
    <row r="456" ht="16.5">
      <c r="C456" s="3"/>
    </row>
    <row r="457" ht="16.5">
      <c r="C457" s="3"/>
    </row>
    <row r="458" ht="16.5">
      <c r="C458" s="3"/>
    </row>
    <row r="459" ht="16.5">
      <c r="C459" s="3"/>
    </row>
    <row r="460" ht="16.5">
      <c r="C460" s="3"/>
    </row>
    <row r="461" ht="16.5">
      <c r="C461" s="3"/>
    </row>
    <row r="462" ht="16.5">
      <c r="C462" s="3"/>
    </row>
    <row r="463" ht="16.5">
      <c r="C463" s="3"/>
    </row>
    <row r="464" ht="16.5">
      <c r="C464" s="3"/>
    </row>
    <row r="465" ht="16.5">
      <c r="C465" s="3"/>
    </row>
    <row r="466" ht="16.5">
      <c r="C466" s="3"/>
    </row>
    <row r="467" ht="16.5">
      <c r="C467" s="3"/>
    </row>
    <row r="468" ht="16.5">
      <c r="C468" s="3"/>
    </row>
    <row r="469" ht="16.5">
      <c r="C469" s="3"/>
    </row>
    <row r="470" ht="16.5">
      <c r="C470" s="3"/>
    </row>
    <row r="471" ht="16.5">
      <c r="C471" s="3"/>
    </row>
    <row r="472" ht="16.5">
      <c r="C472" s="3"/>
    </row>
    <row r="473" ht="16.5">
      <c r="C473" s="3"/>
    </row>
    <row r="474" ht="16.5">
      <c r="C474" s="3"/>
    </row>
    <row r="475" ht="16.5">
      <c r="C475" s="3"/>
    </row>
    <row r="476" ht="16.5">
      <c r="C476" s="3"/>
    </row>
    <row r="477" ht="16.5">
      <c r="C477" s="3"/>
    </row>
    <row r="478" ht="16.5">
      <c r="C478" s="3"/>
    </row>
    <row r="479" ht="16.5">
      <c r="C479" s="3"/>
    </row>
    <row r="480" ht="16.5">
      <c r="C480" s="3"/>
    </row>
    <row r="481" ht="16.5">
      <c r="C481" s="3"/>
    </row>
    <row r="482" ht="16.5">
      <c r="C482" s="3"/>
    </row>
    <row r="483" ht="16.5">
      <c r="C483" s="3"/>
    </row>
    <row r="484" ht="16.5">
      <c r="C484" s="3"/>
    </row>
    <row r="485" ht="16.5">
      <c r="C485" s="3"/>
    </row>
    <row r="486" ht="16.5">
      <c r="C486" s="3"/>
    </row>
    <row r="487" ht="16.5">
      <c r="C487" s="3"/>
    </row>
    <row r="488" ht="16.5">
      <c r="C488" s="3"/>
    </row>
    <row r="489" ht="16.5">
      <c r="C489" s="3"/>
    </row>
    <row r="490" ht="16.5">
      <c r="C490" s="3"/>
    </row>
    <row r="491" ht="16.5">
      <c r="C491" s="3"/>
    </row>
    <row r="492" ht="16.5">
      <c r="C492" s="3"/>
    </row>
    <row r="493" ht="16.5">
      <c r="C493" s="3"/>
    </row>
    <row r="494" ht="16.5">
      <c r="C494" s="3"/>
    </row>
    <row r="495" ht="16.5">
      <c r="C495" s="3"/>
    </row>
    <row r="496" ht="16.5">
      <c r="C496" s="3"/>
    </row>
    <row r="497" ht="16.5">
      <c r="C497" s="3"/>
    </row>
    <row r="498" ht="16.5">
      <c r="C498" s="3"/>
    </row>
    <row r="499" ht="16.5">
      <c r="C499" s="3"/>
    </row>
    <row r="500" ht="16.5">
      <c r="C500" s="3"/>
    </row>
    <row r="501" ht="16.5">
      <c r="C501" s="3"/>
    </row>
    <row r="502" ht="16.5">
      <c r="C502" s="3"/>
    </row>
    <row r="503" ht="16.5">
      <c r="C503" s="3"/>
    </row>
    <row r="504" ht="16.5">
      <c r="C504" s="3"/>
    </row>
    <row r="505" ht="16.5">
      <c r="C505" s="3"/>
    </row>
  </sheetData>
  <mergeCells count="22">
    <mergeCell ref="D19:E19"/>
    <mergeCell ref="B17:C17"/>
    <mergeCell ref="D10:E10"/>
    <mergeCell ref="D11:E11"/>
    <mergeCell ref="D12:E12"/>
    <mergeCell ref="A14:E15"/>
    <mergeCell ref="CC26:CC27"/>
    <mergeCell ref="D134:E134"/>
    <mergeCell ref="B7:E7"/>
    <mergeCell ref="D1:E1"/>
    <mergeCell ref="D2:E2"/>
    <mergeCell ref="D3:E3"/>
    <mergeCell ref="A5:E6"/>
    <mergeCell ref="CB26:CB27"/>
    <mergeCell ref="C25:E25"/>
    <mergeCell ref="B132:E132"/>
    <mergeCell ref="B26:B27"/>
    <mergeCell ref="C26:C27"/>
    <mergeCell ref="D26:E26"/>
    <mergeCell ref="D20:E20"/>
    <mergeCell ref="D21:E21"/>
    <mergeCell ref="A23:E23"/>
  </mergeCells>
  <printOptions/>
  <pageMargins left="0.7874015748031497" right="0.7874015748031497" top="0.7874015748031497" bottom="0.3937007874015748" header="0.3937007874015748" footer="0"/>
  <pageSetup fitToHeight="0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User</cp:lastModifiedBy>
  <cp:lastPrinted>2012-12-27T09:10:17Z</cp:lastPrinted>
  <dcterms:created xsi:type="dcterms:W3CDTF">2006-12-04T06:14:42Z</dcterms:created>
  <dcterms:modified xsi:type="dcterms:W3CDTF">2012-12-27T09:10:18Z</dcterms:modified>
  <cp:category/>
  <cp:version/>
  <cp:contentType/>
  <cp:contentStatus/>
</cp:coreProperties>
</file>