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ил.4" sheetId="1" r:id="rId1"/>
  </sheets>
  <definedNames>
    <definedName name="Excel_BuiltIn_Print_Area" localSheetId="0">'Прил.4'!$A$1:$E$133</definedName>
    <definedName name="Excel_BuiltIn_Print_Titles" localSheetId="0">'Прил.4'!$20:$20</definedName>
    <definedName name="_xlnm.Print_Titles" localSheetId="0">'Прил.4'!$20:$20</definedName>
    <definedName name="_xlnm.Print_Area" localSheetId="0">'Прил.4'!$A$1:$E$133</definedName>
  </definedNames>
  <calcPr fullCalcOnLoad="1"/>
</workbook>
</file>

<file path=xl/comments1.xml><?xml version="1.0" encoding="utf-8"?>
<comments xmlns="http://schemas.openxmlformats.org/spreadsheetml/2006/main">
  <authors>
    <author> </author>
  </authors>
  <commentList>
    <comment ref="B18" authorId="0">
      <text>
        <r>
          <rPr>
            <b/>
            <sz val="8"/>
            <color indexed="8"/>
            <rFont val="Tahoma"/>
            <family val="2"/>
          </rPr>
          <t xml:space="preserve">User:
</t>
        </r>
      </text>
    </comment>
    <comment ref="C56" authorId="0">
      <text>
        <r>
          <rPr>
            <b/>
            <sz val="9"/>
            <color indexed="8"/>
            <rFont val="Tahoma"/>
            <family val="2"/>
          </rPr>
          <t xml:space="preserve">Рябинина Елена Николаевна:
</t>
        </r>
        <r>
          <rPr>
            <sz val="9"/>
            <color indexed="8"/>
            <rFont val="Tahoma"/>
            <family val="2"/>
          </rPr>
          <t xml:space="preserve">14577,01149
</t>
        </r>
      </text>
    </comment>
    <comment ref="C101" authorId="0">
      <text>
        <r>
          <rPr>
            <b/>
            <sz val="9"/>
            <color indexed="8"/>
            <rFont val="Tahoma"/>
            <family val="2"/>
          </rPr>
          <t xml:space="preserve">Рябинина Елена Николаевна:
</t>
        </r>
        <r>
          <rPr>
            <sz val="9"/>
            <color indexed="8"/>
            <rFont val="Tahoma"/>
            <family val="2"/>
          </rPr>
          <t>54891,13070</t>
        </r>
      </text>
    </comment>
    <comment ref="D56" authorId="0">
      <text>
        <r>
          <rPr>
            <b/>
            <sz val="9"/>
            <color indexed="8"/>
            <rFont val="Tahoma"/>
            <family val="2"/>
          </rPr>
          <t xml:space="preserve">Рябинина Елена Николаевна:
</t>
        </r>
        <r>
          <rPr>
            <sz val="9"/>
            <color indexed="8"/>
            <rFont val="Tahoma"/>
            <family val="2"/>
          </rPr>
          <t>14157,26308</t>
        </r>
      </text>
    </comment>
    <comment ref="D101" authorId="0">
      <text>
        <r>
          <rPr>
            <b/>
            <sz val="9"/>
            <color indexed="8"/>
            <rFont val="Tahoma"/>
            <family val="2"/>
          </rPr>
          <t xml:space="preserve">Рябинина Елена Николаевна:
</t>
        </r>
        <r>
          <rPr>
            <sz val="9"/>
            <color indexed="8"/>
            <rFont val="Tahoma"/>
            <family val="2"/>
          </rPr>
          <t xml:space="preserve">54589,96976
</t>
        </r>
      </text>
    </comment>
    <comment ref="E56" authorId="0">
      <text>
        <r>
          <rPr>
            <b/>
            <sz val="9"/>
            <color indexed="8"/>
            <rFont val="Tahoma"/>
            <family val="2"/>
          </rPr>
          <t xml:space="preserve">Рябинина Елена Николаевна:
</t>
        </r>
        <r>
          <rPr>
            <sz val="9"/>
            <color indexed="8"/>
            <rFont val="Tahoma"/>
            <family val="2"/>
          </rPr>
          <t>14481,09877</t>
        </r>
      </text>
    </comment>
    <comment ref="E101" authorId="0">
      <text>
        <r>
          <rPr>
            <b/>
            <sz val="9"/>
            <color indexed="8"/>
            <rFont val="Tahoma"/>
            <family val="2"/>
          </rPr>
          <t xml:space="preserve">Рябинина Елена Николаевна:
</t>
        </r>
        <r>
          <rPr>
            <sz val="9"/>
            <color indexed="8"/>
            <rFont val="Tahoma"/>
            <family val="2"/>
          </rPr>
          <t>55000,65776</t>
        </r>
      </text>
    </comment>
  </commentList>
</comments>
</file>

<file path=xl/sharedStrings.xml><?xml version="1.0" encoding="utf-8"?>
<sst xmlns="http://schemas.openxmlformats.org/spreadsheetml/2006/main" count="146" uniqueCount="141">
  <si>
    <t>УТВЕРЖДЕНЫ</t>
  </si>
  <si>
    <t xml:space="preserve">решением Думы Великого Новгорода </t>
  </si>
  <si>
    <t>Изложить приложение 4 в следующей редакции:</t>
  </si>
  <si>
    <t xml:space="preserve">                                                                                            </t>
  </si>
  <si>
    <t xml:space="preserve">                                                                                        </t>
  </si>
  <si>
    <t xml:space="preserve">к решению Думы Великого Новгорода </t>
  </si>
  <si>
    <t xml:space="preserve">             Объем межбюджетных трансфертов, получаемых из других бюджетов бюджетной системы Российской Федерации в 2020 году и в плановом периоде 2021 и 2022 годов</t>
  </si>
  <si>
    <t>Сумма (тыс. рублей)</t>
  </si>
  <si>
    <t>Код бюджетной классификации Российской Федерации</t>
  </si>
  <si>
    <t xml:space="preserve">Наименование </t>
  </si>
  <si>
    <t>2020 год</t>
  </si>
  <si>
    <t>Плановый период</t>
  </si>
  <si>
    <t>2021 год</t>
  </si>
  <si>
    <t>2022 год</t>
  </si>
  <si>
    <t>2</t>
  </si>
  <si>
    <t>3</t>
  </si>
  <si>
    <t>4</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</si>
  <si>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</si>
  <si>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</si>
  <si>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</si>
  <si>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</si>
  <si>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на поддержку мер по обеспечению сбалансированности бюджетов</t>
  </si>
  <si>
    <t>2 02 02000 00 0000 151</t>
  </si>
  <si>
    <t>Субсидии бюджетам субъектов Российской Федерации и муниципальных образований (межбюджетные субсидии)</t>
  </si>
  <si>
    <t>Субсидия бюджету городского округа на реализацию областного закона "О статусе административного центра Новгородской области"</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</si>
  <si>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</si>
  <si>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</si>
  <si>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без изменений</t>
  </si>
  <si>
    <t>Субсидии бюджетам городских округов на комплектование книжных фондов библиотек муниципальных образований</t>
  </si>
  <si>
    <t>Субсидия бюджетам городских округов на переселение граждан из аварийного жилищного фонда в рамках реализации региональной адресной программы "Переселение граждан, проживающих на территории Новгородской области, из аварийного жилищного фонда в 2019-2025 годах"</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</si>
  <si>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</si>
  <si>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 xml:space="preserve">Субсидия бюджету городского округа на модернизацию региональных систем общего образования </t>
  </si>
  <si>
    <t>Субсидия бюджету городского округа на модернизацию региональных систем дошкольного образования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</si>
  <si>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</si>
  <si>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Субсидия  бюджету городского округа на строительство зданий школ</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</si>
  <si>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</si>
  <si>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</si>
  <si>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</si>
  <si>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</si>
  <si>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</si>
  <si>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</si>
  <si>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</si>
  <si>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</si>
  <si>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</si>
  <si>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приобретение или изготовление бланков документов об образовании и (или) о квалификации </t>
  </si>
  <si>
    <t>Субсидии бюджетам городских округов на внедрение целевой модели цифровой образовательной среды в общеобразовательных организациях</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</si>
  <si>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</si>
  <si>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Cубсидия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</si>
  <si>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</si>
  <si>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</si>
  <si>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</si>
  <si>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 xml:space="preserve">Cубсидия бюджетам городских округов на поддержку отрасли культуры </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</si>
  <si>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</si>
  <si>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 xml:space="preserve">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</si>
  <si>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</si>
  <si>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Субсидии бюджетам городских округов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 </t>
  </si>
  <si>
    <t xml:space="preserve">Субсидии бюджетам городских округов на софинансирование социальных выплат молодым семьям на приобретение (строительство) жилья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</si>
  <si>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t>
  </si>
  <si>
    <t>Субсидии бюджетам городских округов на обустройство и восстановление воинских захоронений</t>
  </si>
  <si>
    <t>Субсидия бюджету городского округа на реализацию мероприятий муниципальных программ в области водоснабжения и водоотведения  (Реконструкция части Левобережных водоочистных сооружений в зданиях блока отстойников, реагентного хозяйства и резервуара-усреднителя шламосодержащих вод с установкой технологической линии обезвоживания осадка, Великий Новгород, Юрьевское шоссе, д.1а)</t>
  </si>
  <si>
    <t>Субсидия бюджету городского округа на реализацию мероприятий муниципальных программ, направленных на строительство набережных (Строительство Софийской набережной реки Волхов (участок от моста Александра Невского до гостиницы "Интурист"), Великий Новгорода II этап строительства. Софийская набережная.)</t>
  </si>
  <si>
    <t xml:space="preserve">Субсидии бюджетам городских округов на стимулирование программ развития жилищного строительства 
</t>
  </si>
  <si>
    <t>Субсидии бюджетам городских округов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</si>
  <si>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городских округов на  организацию проведения комплексных кадастровых работ в рамках государственной программы Новгородской области "Развитие системы управления имуществом в Новгородской области на 2019-2023 годы"</t>
  </si>
  <si>
    <t xml:space="preserve">Субсидии бюджетам городских округов на создание и модернизацию объектов спортивной инфраструктуры муниципальной собственности для занятий физической культурой и спортом
</t>
  </si>
  <si>
    <t xml:space="preserve">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</si>
  <si>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2 02 03000 00 0000 151</t>
  </si>
  <si>
    <t>Субвенции бюджетам субъектов Российской Федерации и муниципальных образований</t>
  </si>
  <si>
    <t xml:space="preserve">Субвенция бюджету городского округа на оплату жилищно-коммунальных услуг отдельным категориям граждан </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</si>
  <si>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</si>
  <si>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</si>
  <si>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</si>
  <si>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2 02 03024 04 0000 151</t>
  </si>
  <si>
    <t>Субвенции бюджетам городских округов на выполнение передаваемых полномочий субъектов Российской Федерации</t>
  </si>
  <si>
    <t xml:space="preserve">   в том числе:</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</si>
  <si>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</si>
  <si>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</si>
  <si>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</si>
  <si>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</si>
  <si>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</si>
  <si>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</si>
  <si>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</si>
  <si>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</si>
  <si>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</si>
  <si>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</si>
  <si>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</si>
  <si>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</si>
  <si>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</si>
  <si>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</si>
  <si>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</si>
  <si>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</si>
  <si>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</si>
  <si>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</si>
  <si>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</si>
  <si>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</si>
  <si>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</si>
  <si>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</si>
  <si>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</si>
  <si>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</si>
  <si>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</si>
  <si>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</si>
  <si>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2 02 03026 04 0000 151</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</si>
  <si>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</si>
  <si>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</si>
  <si>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</si>
  <si>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</si>
  <si>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-223,94149; -827,0</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</si>
  <si>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</si>
  <si>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</si>
  <si>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</si>
  <si>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</si>
  <si>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 xml:space="preserve">Субвенции бюджетам городских округов на проведение Всероссийской сельскохозяйственной переписи </t>
  </si>
  <si>
    <t>2 02 04000 00 0000 151</t>
  </si>
  <si>
    <t>Иные межбюджетные трансферты</t>
  </si>
  <si>
    <t>Межбюджетные трансферты, передаваемые бюджетам городских округов на реновацию учреждений отрасли культуры</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</si>
  <si>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</si>
  <si>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</si>
  <si>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Иные межбюджетные трансферты бюджету городского округа на оказание финансовой поддержки участникам Программы "Учитель для России"</t>
  </si>
  <si>
    <t>Иные межбюджетные трансферты бюджету городского округа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</si>
  <si>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</si>
  <si>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</si>
  <si>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Иные межбюджетные трансферты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</si>
  <si>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</si>
  <si>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от 25.12.2019 № 340  </t>
  </si>
  <si>
    <t>Изменения, которые вносятся в приложение 4 к решению Думы Великого Новгорода от  25.12.2019 № 340</t>
  </si>
  <si>
    <t>"Приложение 4</t>
  </si>
  <si>
    <t>Иной межбюджетный трансферт бюджету Великого Новгорода на проведение комплекса мероприятий, направленных на социально-экономическое развитие Новгородской области</t>
  </si>
  <si>
    <t>_________________________________</t>
  </si>
  <si>
    <t>Иные межбюджетные трансферты бюджетам муниципальных  образований Новгородской области, достигших установленных значений показателей индекса качества городской среды</t>
  </si>
  <si>
    <t>Иные межбюджетные трансферты бюджету городского округа для оплаты труда работников муниципальных организаций, учреждений, фонд оплаты труда которых формируется полностью за счет доходов организаций, учреждений, полученных от осуществления приносящей доход деятельности</t>
  </si>
  <si>
    <t>Иные межбюджетные трансферты бюджетам муниципальных образований Новгородской области на организацию  работ,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</si>
  <si>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Иные межбюджетные трансферты бюджету городского округа в целях софинансирования в полном объеме проведения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t>
  </si>
  <si>
    <t>Иные межбюджетные трансферты бюджету городского округа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</si>
  <si>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 xml:space="preserve">Дотации бюджету городского округа на поддержку мер по обеспечению  сбалансированности бюджетов </t>
  </si>
  <si>
    <t>Иные межбюджетные трансферты бюджету городского округа на  обеспечение развития информационно-телекоммуникационной инфраструктуры объектов общеобразовательных организаций</t>
  </si>
  <si>
    <t>Иные межбюджетные трансферты бюджетам муниципальных образований Новгородской области на финансовое обеспечение реализации мероприятий по проведению капитального ремонта сетей ливневой канализации в г.Великий Новгород и г.Старая Русса,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Новгородской области в ноябре 2019 года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</si>
  <si>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t>
  </si>
  <si>
    <t>Иные межбюджетные трансферты бюджетам   муниципальных  образований Новгородской области на организацию работ  по проведению дезинфекции придомовых территорий и мест общего пользования в многоквартирных домах в целях профилактики и устранения  последствий  распространения  коронавирусной инфекции</t>
  </si>
  <si>
    <t>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t>
  </si>
  <si>
    <t>Иные межбюджетные трансферты бюджетам муниципальных  образований Новгородской области на проведение капитального ремонта общего имущества в многоквартирных домах, расположенных на территории Новгородской области, за счет средств государственной корпорации - Фонда  содействия реформированию жилищно-коммунального хозяйства</t>
  </si>
  <si>
    <t>от 26.11.2020  № 490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</si>
</sst>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0">
    <font>
      <sz val="10"/>
      <name val="Arial Cyr"/>
      <family val="0"/>
    </font>
    <font>
      <sz val="10"/>
      <name val="Arial"/>
      <family val="0"/>
    </font>
    <font>
      <sz val="13"/>
      <name val="Times New Roman"/>
      <family val="1"/>
    </font>
    <font>
      <b/>
      <sz val="13"/>
      <name val="Times New Roman"/>
      <family val="1"/>
    </font>
    <font>
      <b/>
      <sz val="13"/>
      <color indexed="10"/>
      <name val="Times New Roman"/>
      <family val="1"/>
    </font>
    <font>
      <sz val="10"/>
      <color indexed="10"/>
      <name val="Arial Cyr"/>
      <family val="0"/>
    </font>
    <font>
      <sz val="10"/>
      <color indexed="62"/>
      <name val="Arial Cyr"/>
      <family val="0"/>
    </font>
    <font>
      <sz val="10"/>
      <color indexed="56"/>
      <name val="Arial Cyr"/>
      <family val="0"/>
    </font>
    <font>
      <sz val="13"/>
      <color indexed="8"/>
      <name val="Times New Roman"/>
      <family val="1"/>
    </font>
    <font>
      <sz val="10"/>
      <color indexed="8"/>
      <name val="Arial Cyr"/>
      <family val="0"/>
    </font>
    <font>
      <sz val="13"/>
      <color indexed="10"/>
      <name val="Times New Roman"/>
      <family val="1"/>
    </font>
    <font>
      <b/>
      <sz val="10"/>
      <color indexed="10"/>
      <name val="Arial Cyr"/>
      <family val="0"/>
    </font>
    <font>
      <b/>
      <sz val="8"/>
      <color indexed="8"/>
      <name val="Tahoma"/>
      <family val="2"/>
    </font>
    <font>
      <b/>
      <sz val="9"/>
      <color indexed="8"/>
      <name val="Tahoma"/>
      <family val="2"/>
    </font>
    <font>
      <sz val="9"/>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69">
    <xf numFmtId="0" fontId="0" fillId="0" borderId="0" xfId="0" applyAlignment="1">
      <alignment/>
    </xf>
    <xf numFmtId="0" fontId="2" fillId="0" borderId="0" xfId="0" applyFont="1" applyFill="1" applyBorder="1" applyAlignment="1">
      <alignment horizontal="center" wrapText="1"/>
    </xf>
    <xf numFmtId="3" fontId="2" fillId="0" borderId="0" xfId="0" applyNumberFormat="1" applyFont="1" applyFill="1" applyBorder="1" applyAlignment="1">
      <alignment/>
    </xf>
    <xf numFmtId="164" fontId="2" fillId="0" borderId="0" xfId="0" applyNumberFormat="1" applyFont="1" applyFill="1" applyBorder="1" applyAlignment="1">
      <alignment horizontal="center" wrapText="1"/>
    </xf>
    <xf numFmtId="0" fontId="0" fillId="0" borderId="0" xfId="0" applyFont="1" applyFill="1" applyBorder="1" applyAlignment="1">
      <alignment/>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wrapText="1"/>
    </xf>
    <xf numFmtId="0" fontId="0"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top"/>
    </xf>
    <xf numFmtId="3" fontId="2" fillId="0" borderId="0" xfId="0" applyNumberFormat="1" applyFont="1" applyFill="1" applyBorder="1" applyAlignment="1">
      <alignment/>
    </xf>
    <xf numFmtId="0" fontId="2" fillId="0" borderId="10" xfId="0" applyFont="1" applyFill="1" applyBorder="1" applyAlignment="1">
      <alignment horizont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0" fontId="3" fillId="0" borderId="0" xfId="0" applyFont="1" applyFill="1" applyBorder="1" applyAlignment="1">
      <alignment horizontal="left" wrapText="1"/>
    </xf>
    <xf numFmtId="3" fontId="3" fillId="0" borderId="0" xfId="0" applyNumberFormat="1" applyFont="1" applyFill="1" applyBorder="1" applyAlignment="1">
      <alignment horizontal="justify" vertical="distributed" wrapText="1"/>
    </xf>
    <xf numFmtId="165" fontId="3" fillId="0" borderId="0" xfId="0" applyNumberFormat="1" applyFont="1" applyFill="1" applyBorder="1" applyAlignment="1">
      <alignment horizontal="center" vertical="distributed" wrapText="1"/>
    </xf>
    <xf numFmtId="165" fontId="3" fillId="0" borderId="0" xfId="0" applyNumberFormat="1" applyFont="1" applyFill="1" applyBorder="1" applyAlignment="1">
      <alignment horizontal="center"/>
    </xf>
    <xf numFmtId="0" fontId="4" fillId="0" borderId="0" xfId="0" applyFont="1" applyFill="1" applyBorder="1" applyAlignment="1">
      <alignment horizontal="left" wrapText="1"/>
    </xf>
    <xf numFmtId="0" fontId="5" fillId="0" borderId="0" xfId="0" applyFont="1" applyFill="1" applyBorder="1" applyAlignment="1">
      <alignment/>
    </xf>
    <xf numFmtId="3" fontId="2" fillId="0" borderId="0" xfId="0" applyNumberFormat="1" applyFont="1" applyFill="1" applyBorder="1" applyAlignment="1">
      <alignment horizontal="justify" vertical="distributed" wrapText="1"/>
    </xf>
    <xf numFmtId="165" fontId="2" fillId="0" borderId="0" xfId="0" applyNumberFormat="1" applyFont="1" applyFill="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left" wrapText="1"/>
    </xf>
    <xf numFmtId="0" fontId="8" fillId="0" borderId="0" xfId="0" applyFont="1" applyFill="1" applyBorder="1" applyAlignment="1">
      <alignment horizontal="left" wrapText="1"/>
    </xf>
    <xf numFmtId="3" fontId="8" fillId="0" borderId="0" xfId="0" applyNumberFormat="1" applyFont="1" applyFill="1" applyBorder="1" applyAlignment="1">
      <alignment horizontal="justify" vertical="distributed" wrapText="1"/>
    </xf>
    <xf numFmtId="165" fontId="8" fillId="0" borderId="0" xfId="0" applyNumberFormat="1" applyFont="1" applyFill="1" applyBorder="1" applyAlignment="1">
      <alignment horizontal="center"/>
    </xf>
    <xf numFmtId="0" fontId="9" fillId="0" borderId="0" xfId="0" applyFont="1" applyFill="1" applyBorder="1" applyAlignment="1">
      <alignment/>
    </xf>
    <xf numFmtId="0" fontId="10" fillId="0" borderId="0" xfId="0" applyFont="1" applyFill="1" applyBorder="1" applyAlignment="1">
      <alignment horizontal="left" vertical="top" wrapText="1"/>
    </xf>
    <xf numFmtId="3" fontId="10" fillId="0" borderId="0" xfId="0" applyNumberFormat="1" applyFont="1" applyFill="1" applyBorder="1" applyAlignment="1">
      <alignment horizontal="justify" vertical="distributed" wrapText="1"/>
    </xf>
    <xf numFmtId="165" fontId="10" fillId="0" borderId="0" xfId="0" applyNumberFormat="1" applyFont="1" applyFill="1" applyBorder="1" applyAlignment="1">
      <alignment horizontal="center"/>
    </xf>
    <xf numFmtId="0" fontId="5" fillId="0" borderId="0" xfId="0" applyFont="1" applyFill="1" applyBorder="1" applyAlignment="1">
      <alignment vertical="top"/>
    </xf>
    <xf numFmtId="0" fontId="7" fillId="0" borderId="0" xfId="0" applyFont="1" applyFill="1" applyBorder="1" applyAlignment="1">
      <alignment horizontal="center"/>
    </xf>
    <xf numFmtId="0" fontId="7" fillId="0" borderId="0" xfId="0" applyFont="1" applyFill="1" applyBorder="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vertical="top"/>
    </xf>
    <xf numFmtId="0" fontId="2"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horizontal="center"/>
    </xf>
    <xf numFmtId="0" fontId="10" fillId="0" borderId="0" xfId="0" applyFont="1" applyFill="1" applyBorder="1" applyAlignment="1">
      <alignment horizontal="left" wrapText="1"/>
    </xf>
    <xf numFmtId="165" fontId="0" fillId="0" borderId="0" xfId="0" applyNumberFormat="1" applyFont="1" applyFill="1" applyBorder="1" applyAlignment="1">
      <alignment/>
    </xf>
    <xf numFmtId="0" fontId="2" fillId="0" borderId="0" xfId="0" applyFont="1" applyFill="1" applyBorder="1" applyAlignment="1">
      <alignment horizontal="justify" wrapText="1"/>
    </xf>
    <xf numFmtId="0" fontId="10" fillId="0" borderId="0" xfId="0" applyFont="1" applyFill="1" applyAlignment="1">
      <alignment horizontal="left" vertical="center" wrapText="1"/>
    </xf>
    <xf numFmtId="0" fontId="11" fillId="0" borderId="0" xfId="0" applyFont="1" applyFill="1" applyBorder="1" applyAlignment="1">
      <alignment/>
    </xf>
    <xf numFmtId="0" fontId="8" fillId="0" borderId="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166" fontId="7" fillId="0" borderId="0" xfId="0" applyNumberFormat="1" applyFont="1" applyFill="1" applyBorder="1" applyAlignment="1">
      <alignment/>
    </xf>
    <xf numFmtId="0" fontId="10" fillId="0" borderId="0" xfId="0" applyNumberFormat="1" applyFont="1" applyFill="1" applyBorder="1" applyAlignment="1">
      <alignment horizontal="left" wrapText="1"/>
    </xf>
    <xf numFmtId="164" fontId="2" fillId="0" borderId="0" xfId="0" applyNumberFormat="1" applyFont="1" applyFill="1" applyBorder="1" applyAlignment="1">
      <alignment horizontal="center"/>
    </xf>
    <xf numFmtId="0" fontId="2" fillId="0" borderId="0" xfId="0" applyFont="1" applyFill="1" applyAlignment="1">
      <alignment horizontal="justify" vertical="center"/>
    </xf>
    <xf numFmtId="3" fontId="2"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3" fontId="2" fillId="0" borderId="0" xfId="0" applyNumberFormat="1" applyFont="1" applyFill="1" applyBorder="1" applyAlignment="1">
      <alignment horizontal="center" wrapText="1"/>
    </xf>
    <xf numFmtId="0" fontId="3" fillId="0" borderId="0" xfId="0" applyFont="1" applyFill="1" applyBorder="1" applyAlignment="1">
      <alignment wrapText="1"/>
    </xf>
    <xf numFmtId="0" fontId="2" fillId="0" borderId="0" xfId="0" applyFont="1" applyFill="1" applyBorder="1" applyAlignment="1">
      <alignment wrapText="1"/>
    </xf>
    <xf numFmtId="164" fontId="2" fillId="0" borderId="13" xfId="0" applyNumberFormat="1" applyFont="1" applyFill="1" applyBorder="1" applyAlignment="1">
      <alignment horizontal="right" wrapText="1"/>
    </xf>
    <xf numFmtId="0" fontId="2" fillId="0" borderId="10" xfId="0" applyFont="1" applyFill="1" applyBorder="1" applyAlignment="1">
      <alignment horizontal="center" wrapText="1"/>
    </xf>
    <xf numFmtId="3" fontId="2" fillId="0" borderId="10"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3" fontId="2" fillId="0" borderId="0"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214"/>
  <sheetViews>
    <sheetView tabSelected="1" zoomScalePageLayoutView="0" workbookViewId="0" topLeftCell="B1">
      <selection activeCell="GU14" sqref="GU14"/>
    </sheetView>
  </sheetViews>
  <sheetFormatPr defaultColWidth="9.00390625" defaultRowHeight="12.75"/>
  <cols>
    <col min="1" max="1" width="27.625" style="1" hidden="1" customWidth="1"/>
    <col min="2" max="2" width="74.375" style="2" customWidth="1"/>
    <col min="3" max="3" width="17.875" style="3" customWidth="1"/>
    <col min="4" max="4" width="19.875" style="4" customWidth="1"/>
    <col min="5" max="5" width="19.25390625" style="4" customWidth="1"/>
    <col min="6" max="23" width="9.125" style="4" hidden="1" customWidth="1"/>
    <col min="24" max="26" width="9.00390625" style="4" hidden="1" customWidth="1"/>
    <col min="27" max="27" width="10.25390625" style="4" hidden="1" customWidth="1"/>
    <col min="28" max="86" width="9.00390625" style="4" hidden="1" customWidth="1"/>
    <col min="87" max="87" width="10.625" style="4" hidden="1" customWidth="1"/>
    <col min="88" max="91" width="9.00390625" style="4" hidden="1" customWidth="1"/>
    <col min="92" max="92" width="12.125" style="4" hidden="1" customWidth="1"/>
    <col min="93" max="97" width="9.00390625" style="4" hidden="1" customWidth="1"/>
    <col min="98" max="98" width="13.875" style="4" hidden="1" customWidth="1"/>
    <col min="99" max="102" width="9.00390625" style="4" hidden="1" customWidth="1"/>
    <col min="103" max="103" width="12.125" style="4" hidden="1" customWidth="1"/>
    <col min="104" max="104" width="12.00390625" style="4" hidden="1" customWidth="1"/>
    <col min="105" max="109" width="9.00390625" style="4" hidden="1" customWidth="1"/>
    <col min="110" max="110" width="22.875" style="4" hidden="1" customWidth="1"/>
    <col min="111" max="160" width="9.00390625" style="4" hidden="1" customWidth="1"/>
    <col min="161" max="161" width="10.75390625" style="4" hidden="1" customWidth="1"/>
    <col min="162" max="162" width="10.625" style="4" hidden="1" customWidth="1"/>
    <col min="163" max="181" width="9.00390625" style="4" hidden="1" customWidth="1"/>
    <col min="182" max="182" width="16.125" style="4" hidden="1" customWidth="1"/>
    <col min="183" max="201" width="9.00390625" style="4" hidden="1" customWidth="1"/>
    <col min="202" max="16384" width="9.125" style="4" customWidth="1"/>
  </cols>
  <sheetData>
    <row r="1" ht="16.5" customHeight="1"/>
    <row r="2" spans="2:5" ht="16.5" customHeight="1">
      <c r="B2" s="5"/>
      <c r="C2" s="61" t="s">
        <v>0</v>
      </c>
      <c r="D2" s="61"/>
      <c r="E2" s="61"/>
    </row>
    <row r="3" spans="2:5" ht="16.5" customHeight="1">
      <c r="B3" s="5"/>
      <c r="C3" s="61" t="s">
        <v>1</v>
      </c>
      <c r="D3" s="61"/>
      <c r="E3" s="61"/>
    </row>
    <row r="4" spans="2:5" ht="16.5" customHeight="1">
      <c r="B4" s="5"/>
      <c r="C4" s="61" t="s">
        <v>140</v>
      </c>
      <c r="D4" s="61"/>
      <c r="E4" s="61"/>
    </row>
    <row r="5" spans="2:5" ht="16.5" customHeight="1">
      <c r="B5" s="5"/>
      <c r="C5" s="6"/>
      <c r="D5" s="6"/>
      <c r="E5" s="6"/>
    </row>
    <row r="6" spans="2:5" ht="16.5" customHeight="1">
      <c r="B6" s="62" t="s">
        <v>124</v>
      </c>
      <c r="C6" s="62"/>
      <c r="D6" s="62"/>
      <c r="E6" s="62"/>
    </row>
    <row r="7" spans="2:5" ht="16.5">
      <c r="B7" s="7"/>
      <c r="C7" s="7"/>
      <c r="D7" s="7"/>
      <c r="E7" s="7"/>
    </row>
    <row r="8" spans="2:5" ht="2.25" customHeight="1">
      <c r="B8" s="7"/>
      <c r="C8" s="7"/>
      <c r="D8" s="7"/>
      <c r="E8" s="7"/>
    </row>
    <row r="9" spans="2:5" ht="15" customHeight="1">
      <c r="B9" s="63" t="s">
        <v>2</v>
      </c>
      <c r="C9" s="63"/>
      <c r="D9" s="63"/>
      <c r="E9" s="63"/>
    </row>
    <row r="11" ht="6.75" customHeight="1"/>
    <row r="12" spans="1:5" ht="16.5">
      <c r="A12" s="8"/>
      <c r="B12" s="9" t="s">
        <v>3</v>
      </c>
      <c r="C12" s="59" t="s">
        <v>125</v>
      </c>
      <c r="D12" s="59"/>
      <c r="E12" s="59"/>
    </row>
    <row r="13" spans="2:5" ht="16.5">
      <c r="B13" s="9" t="s">
        <v>4</v>
      </c>
      <c r="C13" s="59" t="s">
        <v>5</v>
      </c>
      <c r="D13" s="59"/>
      <c r="E13" s="59"/>
    </row>
    <row r="14" spans="2:5" ht="16.5">
      <c r="B14" s="9" t="s">
        <v>4</v>
      </c>
      <c r="C14" s="59" t="s">
        <v>123</v>
      </c>
      <c r="D14" s="59"/>
      <c r="E14" s="59"/>
    </row>
    <row r="15" ht="13.5" customHeight="1">
      <c r="B15" s="10"/>
    </row>
    <row r="16" spans="1:5" ht="34.5" customHeight="1">
      <c r="A16" s="60" t="s">
        <v>6</v>
      </c>
      <c r="B16" s="60"/>
      <c r="C16" s="60"/>
      <c r="D16" s="60"/>
      <c r="E16" s="60"/>
    </row>
    <row r="17" spans="4:5" ht="16.5" customHeight="1">
      <c r="D17" s="64" t="s">
        <v>7</v>
      </c>
      <c r="E17" s="64"/>
    </row>
    <row r="18" spans="1:5" ht="18" customHeight="1">
      <c r="A18" s="65" t="s">
        <v>8</v>
      </c>
      <c r="B18" s="66" t="s">
        <v>9</v>
      </c>
      <c r="C18" s="67" t="s">
        <v>10</v>
      </c>
      <c r="D18" s="67" t="s">
        <v>11</v>
      </c>
      <c r="E18" s="67"/>
    </row>
    <row r="19" spans="1:5" ht="17.25" customHeight="1">
      <c r="A19" s="65"/>
      <c r="B19" s="66"/>
      <c r="C19" s="67"/>
      <c r="D19" s="13" t="s">
        <v>12</v>
      </c>
      <c r="E19" s="12" t="s">
        <v>13</v>
      </c>
    </row>
    <row r="20" spans="1:5" ht="15" customHeight="1">
      <c r="A20" s="11">
        <v>1</v>
      </c>
      <c r="B20" s="14">
        <v>1</v>
      </c>
      <c r="C20" s="15" t="s">
        <v>14</v>
      </c>
      <c r="D20" s="15" t="s">
        <v>15</v>
      </c>
      <c r="E20" s="15" t="s">
        <v>16</v>
      </c>
    </row>
    <row r="21" spans="1:5" ht="18.75" customHeight="1">
      <c r="A21" s="16" t="s">
        <v>17</v>
      </c>
      <c r="B21" s="17" t="s">
        <v>18</v>
      </c>
      <c r="C21" s="18">
        <f>C22</f>
        <v>3600732.0848700004</v>
      </c>
      <c r="D21" s="18">
        <f>D22</f>
        <v>4024179.292699999</v>
      </c>
      <c r="E21" s="18">
        <f>E22</f>
        <v>2556454.2569999998</v>
      </c>
    </row>
    <row r="22" spans="1:5" ht="33">
      <c r="A22" s="16" t="s">
        <v>19</v>
      </c>
      <c r="B22" s="17" t="s">
        <v>20</v>
      </c>
      <c r="C22" s="19">
        <f>C25+C68+C111+C23</f>
        <v>3600732.0848700004</v>
      </c>
      <c r="D22" s="19">
        <f>D25+D68+D111+D23</f>
        <v>4024179.292699999</v>
      </c>
      <c r="E22" s="19">
        <f>E25+E68+E111+E23</f>
        <v>2556454.2569999998</v>
      </c>
    </row>
    <row r="23" spans="1:5" s="21" customFormat="1" ht="34.5" customHeight="1">
      <c r="A23" s="20"/>
      <c r="B23" s="17" t="s">
        <v>21</v>
      </c>
      <c r="C23" s="19">
        <f>C24</f>
        <v>98551.70000000001</v>
      </c>
      <c r="D23" s="19">
        <f>D24</f>
        <v>0</v>
      </c>
      <c r="E23" s="19">
        <f>E24</f>
        <v>0</v>
      </c>
    </row>
    <row r="24" spans="1:5" s="21" customFormat="1" ht="33">
      <c r="A24" s="20"/>
      <c r="B24" s="22" t="s">
        <v>133</v>
      </c>
      <c r="C24" s="23">
        <f>80328.6+18223.1</f>
        <v>98551.70000000001</v>
      </c>
      <c r="D24" s="23">
        <v>0</v>
      </c>
      <c r="E24" s="23">
        <v>0</v>
      </c>
    </row>
    <row r="25" spans="1:5" ht="33">
      <c r="A25" s="16" t="s">
        <v>22</v>
      </c>
      <c r="B25" s="17" t="s">
        <v>23</v>
      </c>
      <c r="C25" s="19">
        <f>SUM(C26:C67)</f>
        <v>1632691.4080000005</v>
      </c>
      <c r="D25" s="19">
        <f>SUM(D26:D67)</f>
        <v>2373762.5226999996</v>
      </c>
      <c r="E25" s="19">
        <f>SUM(E26:E67)</f>
        <v>750297.399</v>
      </c>
    </row>
    <row r="26" spans="1:103" s="21" customFormat="1" ht="33">
      <c r="A26" s="20"/>
      <c r="B26" s="22" t="s">
        <v>24</v>
      </c>
      <c r="C26" s="23">
        <f>8000+1313</f>
        <v>9313</v>
      </c>
      <c r="D26" s="23">
        <v>0</v>
      </c>
      <c r="E26" s="23">
        <v>0</v>
      </c>
      <c r="F26" s="24">
        <v>50000</v>
      </c>
      <c r="G26" s="25"/>
      <c r="AA26" s="26">
        <v>4000</v>
      </c>
      <c r="BU26" s="26">
        <v>3000</v>
      </c>
      <c r="CA26" s="26">
        <v>37500</v>
      </c>
      <c r="CY26" s="24"/>
    </row>
    <row r="27" spans="1:181" ht="33">
      <c r="A27" s="27"/>
      <c r="B27" s="22" t="s">
        <v>25</v>
      </c>
      <c r="C27" s="23">
        <f>371038+45000-103337.7</f>
        <v>312700.3</v>
      </c>
      <c r="D27" s="23">
        <f>171038+103337.7</f>
        <v>274375.7</v>
      </c>
      <c r="E27" s="23">
        <v>171038</v>
      </c>
      <c r="CT27" s="26">
        <v>50000</v>
      </c>
      <c r="CY27" s="26">
        <v>99355</v>
      </c>
      <c r="FU27" s="26">
        <v>160437</v>
      </c>
      <c r="FV27" s="26">
        <v>160437</v>
      </c>
      <c r="FY27" s="26">
        <v>43232</v>
      </c>
    </row>
    <row r="28" spans="1:182" s="31" customFormat="1" ht="82.5">
      <c r="A28" s="28"/>
      <c r="B28" s="29" t="s">
        <v>26</v>
      </c>
      <c r="C28" s="30">
        <f>405000+56690.5</f>
        <v>461690.5</v>
      </c>
      <c r="D28" s="30">
        <f>405000+44675.2+52824.8</f>
        <v>502500</v>
      </c>
      <c r="E28" s="30">
        <v>300000</v>
      </c>
      <c r="AA28" s="31">
        <v>109000</v>
      </c>
      <c r="AL28" s="31">
        <v>173000</v>
      </c>
      <c r="CN28" s="26">
        <v>300000</v>
      </c>
      <c r="EX28" s="26">
        <v>452339.5</v>
      </c>
      <c r="EY28" s="26">
        <v>461690.5</v>
      </c>
      <c r="EZ28" s="26">
        <v>449675.2</v>
      </c>
      <c r="FZ28" s="21" t="s">
        <v>27</v>
      </c>
    </row>
    <row r="29" spans="1:3" s="35" customFormat="1" ht="35.25" customHeight="1" hidden="1">
      <c r="A29" s="32"/>
      <c r="B29" s="33" t="s">
        <v>28</v>
      </c>
      <c r="C29" s="34"/>
    </row>
    <row r="30" spans="1:160" s="35" customFormat="1" ht="82.5" hidden="1">
      <c r="A30" s="32"/>
      <c r="B30" s="33" t="s">
        <v>29</v>
      </c>
      <c r="C30" s="34">
        <v>0</v>
      </c>
      <c r="D30" s="34">
        <v>0</v>
      </c>
      <c r="E30" s="34">
        <v>0</v>
      </c>
      <c r="FD30" s="25">
        <v>3925.368</v>
      </c>
    </row>
    <row r="31" spans="1:3" s="35" customFormat="1" ht="82.5" hidden="1">
      <c r="A31" s="32"/>
      <c r="B31" s="33" t="s">
        <v>30</v>
      </c>
      <c r="C31" s="34"/>
    </row>
    <row r="32" spans="1:3" s="35" customFormat="1" ht="33" hidden="1">
      <c r="A32" s="32"/>
      <c r="B32" s="33" t="s">
        <v>31</v>
      </c>
      <c r="C32" s="34"/>
    </row>
    <row r="33" spans="1:3" s="35" customFormat="1" ht="33" hidden="1">
      <c r="A33" s="32"/>
      <c r="B33" s="33" t="s">
        <v>32</v>
      </c>
      <c r="C33" s="34"/>
    </row>
    <row r="34" spans="1:3" s="35" customFormat="1" ht="49.5" hidden="1">
      <c r="A34" s="32"/>
      <c r="B34" s="33" t="s">
        <v>33</v>
      </c>
      <c r="C34" s="34"/>
    </row>
    <row r="35" spans="1:21" s="35" customFormat="1" ht="25.5" customHeight="1" hidden="1">
      <c r="A35" s="32"/>
      <c r="B35" s="33" t="s">
        <v>34</v>
      </c>
      <c r="C35" s="34"/>
      <c r="G35" s="25"/>
      <c r="U35" s="25"/>
    </row>
    <row r="36" spans="1:7" s="35" customFormat="1" ht="49.5" hidden="1">
      <c r="A36" s="32"/>
      <c r="B36" s="33" t="s">
        <v>35</v>
      </c>
      <c r="C36" s="34"/>
      <c r="G36" s="25"/>
    </row>
    <row r="37" spans="1:3" s="35" customFormat="1" ht="49.5" hidden="1">
      <c r="A37" s="32"/>
      <c r="B37" s="33" t="s">
        <v>36</v>
      </c>
      <c r="C37" s="34"/>
    </row>
    <row r="38" spans="1:12" s="35" customFormat="1" ht="66" hidden="1">
      <c r="A38" s="32"/>
      <c r="B38" s="33" t="s">
        <v>37</v>
      </c>
      <c r="C38" s="34"/>
      <c r="L38" s="25"/>
    </row>
    <row r="39" spans="1:38" s="35" customFormat="1" ht="82.5" hidden="1">
      <c r="A39" s="32"/>
      <c r="B39" s="33" t="s">
        <v>38</v>
      </c>
      <c r="C39" s="23"/>
      <c r="D39" s="23">
        <v>0</v>
      </c>
      <c r="E39" s="23">
        <v>0</v>
      </c>
      <c r="G39" s="25"/>
      <c r="P39" s="25"/>
      <c r="U39" s="36">
        <v>6731.85</v>
      </c>
      <c r="AL39" s="37">
        <v>36.025</v>
      </c>
    </row>
    <row r="40" spans="1:38" s="35" customFormat="1" ht="82.5" hidden="1">
      <c r="A40" s="32"/>
      <c r="B40" s="33" t="s">
        <v>39</v>
      </c>
      <c r="C40" s="23"/>
      <c r="D40" s="23">
        <v>0</v>
      </c>
      <c r="E40" s="23">
        <v>0</v>
      </c>
      <c r="G40" s="25"/>
      <c r="P40" s="25"/>
      <c r="U40" s="37">
        <v>9604.97</v>
      </c>
      <c r="AL40" s="37">
        <v>51.4</v>
      </c>
    </row>
    <row r="41" spans="1:3" s="35" customFormat="1" ht="66" hidden="1">
      <c r="A41" s="32"/>
      <c r="B41" s="33" t="s">
        <v>40</v>
      </c>
      <c r="C41" s="34"/>
    </row>
    <row r="42" spans="1:3" s="35" customFormat="1" ht="66" hidden="1">
      <c r="A42" s="32"/>
      <c r="B42" s="33" t="s">
        <v>41</v>
      </c>
      <c r="C42" s="34"/>
    </row>
    <row r="43" spans="1:103" s="39" customFormat="1" ht="92.25" customHeight="1">
      <c r="A43" s="38"/>
      <c r="B43" s="29" t="s">
        <v>42</v>
      </c>
      <c r="C43" s="30">
        <v>897</v>
      </c>
      <c r="D43" s="30">
        <v>0</v>
      </c>
      <c r="E43" s="30">
        <v>0</v>
      </c>
      <c r="U43" s="40"/>
      <c r="AA43" s="40">
        <v>1446.2</v>
      </c>
      <c r="CY43" s="41"/>
    </row>
    <row r="44" spans="1:27" s="35" customFormat="1" ht="82.5">
      <c r="A44" s="32"/>
      <c r="B44" s="22" t="s">
        <v>43</v>
      </c>
      <c r="C44" s="23">
        <f>6131</f>
        <v>6131</v>
      </c>
      <c r="D44" s="23">
        <v>6131</v>
      </c>
      <c r="E44" s="23">
        <v>6131</v>
      </c>
      <c r="AA44" s="37">
        <v>5278.5</v>
      </c>
    </row>
    <row r="45" spans="1:89" s="35" customFormat="1" ht="49.5">
      <c r="A45" s="32"/>
      <c r="B45" s="22" t="s">
        <v>44</v>
      </c>
      <c r="C45" s="23">
        <v>403.2</v>
      </c>
      <c r="D45" s="23">
        <v>403.2</v>
      </c>
      <c r="E45" s="23">
        <v>403.2</v>
      </c>
      <c r="AA45" s="37">
        <v>374.1</v>
      </c>
      <c r="CI45" s="42">
        <v>22.2</v>
      </c>
      <c r="CJ45" s="42">
        <v>22.2</v>
      </c>
      <c r="CK45" s="42">
        <v>22.2</v>
      </c>
    </row>
    <row r="46" spans="1:154" s="44" customFormat="1" ht="49.5">
      <c r="A46" s="43"/>
      <c r="B46" s="22" t="s">
        <v>45</v>
      </c>
      <c r="C46" s="23">
        <v>65516.032</v>
      </c>
      <c r="D46" s="23">
        <v>0</v>
      </c>
      <c r="E46" s="23">
        <v>0</v>
      </c>
      <c r="AA46" s="45"/>
      <c r="AG46" s="45"/>
      <c r="AL46" s="45"/>
      <c r="AV46" s="45"/>
      <c r="CT46" s="37"/>
      <c r="CY46" s="37"/>
      <c r="EF46" s="42"/>
      <c r="EX46" s="42">
        <v>2097.93</v>
      </c>
    </row>
    <row r="47" spans="1:162" s="39" customFormat="1" ht="66">
      <c r="A47" s="38"/>
      <c r="B47" s="29" t="s">
        <v>46</v>
      </c>
      <c r="C47" s="30">
        <f>113273.61-113273.61</f>
        <v>0</v>
      </c>
      <c r="D47" s="30">
        <f>215535.54+3670.56</f>
        <v>219206.1</v>
      </c>
      <c r="E47" s="30">
        <v>0</v>
      </c>
      <c r="U47" s="40"/>
      <c r="AA47" s="40">
        <v>4639</v>
      </c>
      <c r="FE47" s="42">
        <v>113273.61</v>
      </c>
      <c r="FF47" s="42">
        <v>215535.54</v>
      </c>
    </row>
    <row r="48" spans="1:160" s="35" customFormat="1" ht="81" customHeight="1" hidden="1">
      <c r="A48" s="32"/>
      <c r="B48" s="33" t="s">
        <v>47</v>
      </c>
      <c r="C48" s="34"/>
      <c r="D48" s="34">
        <v>0</v>
      </c>
      <c r="E48" s="34">
        <v>0</v>
      </c>
      <c r="AA48" s="25">
        <v>146.3</v>
      </c>
      <c r="FD48" s="35">
        <v>247.4063</v>
      </c>
    </row>
    <row r="49" spans="1:33" s="35" customFormat="1" ht="99" hidden="1">
      <c r="A49" s="32"/>
      <c r="B49" s="33" t="s">
        <v>48</v>
      </c>
      <c r="C49" s="23"/>
      <c r="D49" s="23">
        <v>0</v>
      </c>
      <c r="E49" s="23">
        <v>0</v>
      </c>
      <c r="AA49" s="37"/>
      <c r="AG49" s="37">
        <v>101</v>
      </c>
    </row>
    <row r="50" spans="1:33" s="35" customFormat="1" ht="82.5" hidden="1">
      <c r="A50" s="32"/>
      <c r="B50" s="33" t="s">
        <v>49</v>
      </c>
      <c r="C50" s="23"/>
      <c r="D50" s="23">
        <v>0</v>
      </c>
      <c r="E50" s="23">
        <v>0</v>
      </c>
      <c r="AA50" s="37"/>
      <c r="AG50" s="37">
        <v>152</v>
      </c>
    </row>
    <row r="51" spans="1:103" s="35" customFormat="1" ht="82.5" hidden="1">
      <c r="A51" s="32"/>
      <c r="B51" s="33" t="s">
        <v>50</v>
      </c>
      <c r="C51" s="34"/>
      <c r="D51" s="34">
        <v>0</v>
      </c>
      <c r="E51" s="34">
        <v>0</v>
      </c>
      <c r="AA51" s="25"/>
      <c r="AG51" s="25"/>
      <c r="CY51" s="35">
        <v>2000</v>
      </c>
    </row>
    <row r="52" spans="1:160" s="44" customFormat="1" ht="31.5" customHeight="1" hidden="1">
      <c r="A52" s="43"/>
      <c r="B52" s="22" t="s">
        <v>51</v>
      </c>
      <c r="C52" s="23">
        <f>166.3-166.3</f>
        <v>0</v>
      </c>
      <c r="D52" s="23">
        <v>0</v>
      </c>
      <c r="E52" s="23">
        <v>0</v>
      </c>
      <c r="AA52" s="45"/>
      <c r="AG52" s="45">
        <v>75.8</v>
      </c>
      <c r="CT52" s="42">
        <v>158.4</v>
      </c>
      <c r="FD52" s="46">
        <v>13152.5</v>
      </c>
    </row>
    <row r="53" spans="1:33" s="35" customFormat="1" ht="66" hidden="1">
      <c r="A53" s="32"/>
      <c r="B53" s="33" t="s">
        <v>52</v>
      </c>
      <c r="C53" s="23"/>
      <c r="D53" s="23">
        <v>0</v>
      </c>
      <c r="E53" s="23">
        <v>0</v>
      </c>
      <c r="AA53" s="37"/>
      <c r="AG53" s="37">
        <v>216.6</v>
      </c>
    </row>
    <row r="54" spans="1:160" s="44" customFormat="1" ht="80.25" customHeight="1">
      <c r="A54" s="43"/>
      <c r="B54" s="22" t="s">
        <v>53</v>
      </c>
      <c r="C54" s="23">
        <v>5673</v>
      </c>
      <c r="D54" s="23">
        <v>5673</v>
      </c>
      <c r="E54" s="23">
        <v>5388.9</v>
      </c>
      <c r="AA54" s="45"/>
      <c r="AG54" s="45"/>
      <c r="AL54" s="45">
        <v>591.8</v>
      </c>
      <c r="FD54" s="41">
        <v>5687.1</v>
      </c>
    </row>
    <row r="55" spans="1:103" s="35" customFormat="1" ht="54.75" customHeight="1" hidden="1">
      <c r="A55" s="32"/>
      <c r="B55" s="33" t="s">
        <v>54</v>
      </c>
      <c r="C55" s="34"/>
      <c r="D55" s="34">
        <v>0</v>
      </c>
      <c r="E55" s="34">
        <v>0</v>
      </c>
      <c r="AA55" s="25"/>
      <c r="AG55" s="25"/>
      <c r="AL55" s="25"/>
      <c r="AV55" s="25"/>
      <c r="CT55" s="25"/>
      <c r="CY55" s="25"/>
    </row>
    <row r="56" spans="1:103" s="35" customFormat="1" ht="82.5">
      <c r="A56" s="32"/>
      <c r="B56" s="22" t="s">
        <v>55</v>
      </c>
      <c r="C56" s="23">
        <v>14577.011</v>
      </c>
      <c r="D56" s="23">
        <v>14157.263</v>
      </c>
      <c r="E56" s="23">
        <v>14481.099</v>
      </c>
      <c r="AA56" s="25"/>
      <c r="AG56" s="25"/>
      <c r="AL56" s="25"/>
      <c r="AV56" s="25"/>
      <c r="CT56" s="25"/>
      <c r="CY56" s="25"/>
    </row>
    <row r="57" spans="1:182" s="44" customFormat="1" ht="47.25" customHeight="1" hidden="1">
      <c r="A57" s="43"/>
      <c r="B57" s="22" t="s">
        <v>56</v>
      </c>
      <c r="C57" s="23"/>
      <c r="D57" s="23">
        <v>0</v>
      </c>
      <c r="E57" s="23">
        <v>0</v>
      </c>
      <c r="G57" s="45"/>
      <c r="P57" s="45"/>
      <c r="U57" s="47">
        <v>6731.85</v>
      </c>
      <c r="AL57" s="45">
        <v>36.025</v>
      </c>
      <c r="FZ57" s="25" t="s">
        <v>27</v>
      </c>
    </row>
    <row r="58" spans="1:87" s="35" customFormat="1" ht="69" customHeight="1">
      <c r="A58" s="32"/>
      <c r="B58" s="22" t="s">
        <v>57</v>
      </c>
      <c r="C58" s="23">
        <v>89156.86</v>
      </c>
      <c r="D58" s="23">
        <v>78834.0219</v>
      </c>
      <c r="E58" s="23">
        <v>0</v>
      </c>
      <c r="F58" s="42"/>
      <c r="U58" s="37"/>
      <c r="AA58" s="37">
        <v>50209.424</v>
      </c>
      <c r="CI58" s="42">
        <v>72428.279</v>
      </c>
    </row>
    <row r="59" spans="1:5" s="44" customFormat="1" ht="33">
      <c r="A59" s="43"/>
      <c r="B59" s="22" t="s">
        <v>58</v>
      </c>
      <c r="C59" s="23">
        <f>3200-3200</f>
        <v>0</v>
      </c>
      <c r="D59" s="23">
        <v>11418.7</v>
      </c>
      <c r="E59" s="23">
        <v>5941.6</v>
      </c>
    </row>
    <row r="60" spans="1:136" s="44" customFormat="1" ht="115.5">
      <c r="A60" s="43"/>
      <c r="B60" s="22" t="s">
        <v>59</v>
      </c>
      <c r="C60" s="23">
        <v>136119.2</v>
      </c>
      <c r="D60" s="23">
        <v>124297.6</v>
      </c>
      <c r="E60" s="23">
        <v>0</v>
      </c>
      <c r="AA60" s="45"/>
      <c r="AG60" s="45"/>
      <c r="AL60" s="45"/>
      <c r="AV60" s="45"/>
      <c r="CT60" s="37"/>
      <c r="CY60" s="37"/>
      <c r="EF60" s="42"/>
    </row>
    <row r="61" spans="1:184" s="44" customFormat="1" ht="82.5">
      <c r="A61" s="43"/>
      <c r="B61" s="22" t="s">
        <v>60</v>
      </c>
      <c r="C61" s="23">
        <v>129870.1</v>
      </c>
      <c r="D61" s="23">
        <v>296208.2</v>
      </c>
      <c r="E61" s="23">
        <v>0</v>
      </c>
      <c r="AA61" s="45"/>
      <c r="AG61" s="45"/>
      <c r="AL61" s="45"/>
      <c r="AV61" s="45"/>
      <c r="CT61" s="37"/>
      <c r="CY61" s="37"/>
      <c r="EF61" s="42"/>
      <c r="FZ61" s="36">
        <v>137214.9</v>
      </c>
      <c r="GA61" s="36">
        <v>129870.1</v>
      </c>
      <c r="GB61" s="36">
        <v>296208.2</v>
      </c>
    </row>
    <row r="62" spans="1:184" s="44" customFormat="1" ht="39.75" customHeight="1">
      <c r="A62" s="43"/>
      <c r="B62" s="22" t="s">
        <v>61</v>
      </c>
      <c r="C62" s="23">
        <v>253398.1</v>
      </c>
      <c r="D62" s="23">
        <v>0</v>
      </c>
      <c r="E62" s="23">
        <v>0</v>
      </c>
      <c r="AA62" s="45"/>
      <c r="AG62" s="45"/>
      <c r="AL62" s="45"/>
      <c r="AV62" s="45"/>
      <c r="CT62" s="37"/>
      <c r="CY62" s="37"/>
      <c r="EF62" s="42"/>
      <c r="FZ62" s="36"/>
      <c r="GA62" s="36"/>
      <c r="GB62" s="36"/>
    </row>
    <row r="63" spans="1:184" s="44" customFormat="1" ht="82.5">
      <c r="A63" s="43"/>
      <c r="B63" s="22" t="s">
        <v>62</v>
      </c>
      <c r="C63" s="23">
        <v>27272.7</v>
      </c>
      <c r="D63" s="23">
        <v>765080</v>
      </c>
      <c r="E63" s="23">
        <v>246913.6</v>
      </c>
      <c r="AA63" s="45"/>
      <c r="AG63" s="45"/>
      <c r="AL63" s="45"/>
      <c r="AV63" s="45"/>
      <c r="CT63" s="37"/>
      <c r="CY63" s="37"/>
      <c r="EF63" s="42"/>
      <c r="FZ63" s="36"/>
      <c r="GA63" s="36"/>
      <c r="GB63" s="36"/>
    </row>
    <row r="64" spans="1:154" s="44" customFormat="1" ht="66">
      <c r="A64" s="43"/>
      <c r="B64" s="22" t="s">
        <v>63</v>
      </c>
      <c r="C64" s="23">
        <v>775.1</v>
      </c>
      <c r="D64" s="23">
        <v>0</v>
      </c>
      <c r="E64" s="23">
        <v>0</v>
      </c>
      <c r="AA64" s="45"/>
      <c r="AG64" s="45"/>
      <c r="AL64" s="45"/>
      <c r="AV64" s="45"/>
      <c r="CT64" s="37"/>
      <c r="CY64" s="37"/>
      <c r="EF64" s="42"/>
      <c r="EX64" s="42">
        <v>491.1</v>
      </c>
    </row>
    <row r="65" spans="1:154" s="44" customFormat="1" ht="52.5" customHeight="1">
      <c r="A65" s="43"/>
      <c r="B65" s="22" t="s">
        <v>64</v>
      </c>
      <c r="C65" s="23">
        <v>63829.323</v>
      </c>
      <c r="D65" s="23">
        <f>73598.447+1879.2908</f>
        <v>75477.7378</v>
      </c>
      <c r="E65" s="23">
        <v>0</v>
      </c>
      <c r="AA65" s="45"/>
      <c r="AG65" s="45"/>
      <c r="AL65" s="45"/>
      <c r="AV65" s="45"/>
      <c r="CT65" s="37"/>
      <c r="CY65" s="37"/>
      <c r="EF65" s="42"/>
      <c r="EX65" s="42"/>
    </row>
    <row r="66" spans="1:154" s="44" customFormat="1" ht="72.75" customHeight="1">
      <c r="A66" s="43"/>
      <c r="B66" s="22" t="s">
        <v>65</v>
      </c>
      <c r="C66" s="23">
        <v>543.475</v>
      </c>
      <c r="D66" s="23">
        <v>0</v>
      </c>
      <c r="E66" s="23">
        <v>0</v>
      </c>
      <c r="AA66" s="45"/>
      <c r="AG66" s="45"/>
      <c r="AL66" s="45"/>
      <c r="AV66" s="45"/>
      <c r="CT66" s="37"/>
      <c r="CY66" s="37"/>
      <c r="EF66" s="42"/>
      <c r="EX66" s="42">
        <v>2000</v>
      </c>
    </row>
    <row r="67" spans="1:154" s="44" customFormat="1" ht="50.25" customHeight="1">
      <c r="A67" s="43"/>
      <c r="B67" s="22" t="s">
        <v>136</v>
      </c>
      <c r="C67" s="23">
        <v>54825.507</v>
      </c>
      <c r="D67" s="23">
        <v>0</v>
      </c>
      <c r="E67" s="23">
        <v>0</v>
      </c>
      <c r="AA67" s="45"/>
      <c r="AG67" s="45"/>
      <c r="AL67" s="45"/>
      <c r="AV67" s="45"/>
      <c r="CT67" s="37"/>
      <c r="CY67" s="37"/>
      <c r="EF67" s="42"/>
      <c r="EX67" s="42"/>
    </row>
    <row r="68" spans="1:5" ht="33">
      <c r="A68" s="16" t="s">
        <v>66</v>
      </c>
      <c r="B68" s="17" t="s">
        <v>67</v>
      </c>
      <c r="C68" s="19">
        <f>C69+C70+C71+C72+C73+C100+C101+C102+C103+C104+C105+C106+C107+C108+C109+C110</f>
        <v>1648913.5314999998</v>
      </c>
      <c r="D68" s="19">
        <f>D69+D70+D71+D72+D73+D100+D101+D102+D103+D104+D105+D106+D107+D108+D109+D110</f>
        <v>1650416.7699999998</v>
      </c>
      <c r="E68" s="19">
        <f>E69+E70+E71+E72+E73+E100+E101+E102+E103+E104+E105+E106+E107+E108+E109+E110</f>
        <v>1653857.3579999998</v>
      </c>
    </row>
    <row r="69" spans="1:182" s="21" customFormat="1" ht="33" hidden="1">
      <c r="A69" s="48"/>
      <c r="B69" s="33" t="s">
        <v>68</v>
      </c>
      <c r="C69" s="34"/>
      <c r="D69" s="34"/>
      <c r="E69" s="34"/>
      <c r="BU69" s="21">
        <v>-9000</v>
      </c>
      <c r="DF69" s="21">
        <v>-106800</v>
      </c>
      <c r="FZ69" s="21">
        <v>-10000</v>
      </c>
    </row>
    <row r="70" spans="1:5" s="21" customFormat="1" ht="48.75" customHeight="1" hidden="1">
      <c r="A70" s="48"/>
      <c r="B70" s="33" t="s">
        <v>69</v>
      </c>
      <c r="C70" s="34"/>
      <c r="D70" s="34"/>
      <c r="E70" s="34"/>
    </row>
    <row r="71" spans="1:5" s="21" customFormat="1" ht="66" hidden="1">
      <c r="A71" s="48"/>
      <c r="B71" s="33" t="s">
        <v>70</v>
      </c>
      <c r="C71" s="34"/>
      <c r="D71" s="34"/>
      <c r="E71" s="34"/>
    </row>
    <row r="72" spans="1:5" s="31" customFormat="1" ht="66">
      <c r="A72" s="28"/>
      <c r="B72" s="29" t="s">
        <v>71</v>
      </c>
      <c r="C72" s="30">
        <v>241.9</v>
      </c>
      <c r="D72" s="30">
        <v>285.1</v>
      </c>
      <c r="E72" s="30">
        <v>1216</v>
      </c>
    </row>
    <row r="73" spans="1:5" ht="33">
      <c r="A73" s="27" t="s">
        <v>72</v>
      </c>
      <c r="B73" s="22" t="s">
        <v>73</v>
      </c>
      <c r="C73" s="23">
        <f>SUM(C75:C99)</f>
        <v>1466572.0999999999</v>
      </c>
      <c r="D73" s="23">
        <f>SUM(D75:D99)</f>
        <v>1439681.9</v>
      </c>
      <c r="E73" s="23">
        <f>SUM(E75:E99)</f>
        <v>1439681.9</v>
      </c>
    </row>
    <row r="74" spans="1:3" ht="13.5" customHeight="1">
      <c r="A74" s="27"/>
      <c r="B74" s="22" t="s">
        <v>74</v>
      </c>
      <c r="C74" s="49"/>
    </row>
    <row r="75" spans="1:73" s="21" customFormat="1" ht="49.5" customHeight="1" hidden="1">
      <c r="A75" s="48"/>
      <c r="B75" s="33" t="s">
        <v>75</v>
      </c>
      <c r="C75" s="34"/>
      <c r="D75" s="34"/>
      <c r="E75" s="34"/>
      <c r="BU75" s="21">
        <v>-11346</v>
      </c>
    </row>
    <row r="76" spans="1:5" s="21" customFormat="1" ht="49.5" hidden="1">
      <c r="A76" s="48"/>
      <c r="B76" s="33" t="s">
        <v>76</v>
      </c>
      <c r="C76" s="34"/>
      <c r="D76" s="34"/>
      <c r="E76" s="34"/>
    </row>
    <row r="77" spans="1:110" s="21" customFormat="1" ht="49.5" hidden="1">
      <c r="A77" s="48"/>
      <c r="B77" s="33" t="s">
        <v>77</v>
      </c>
      <c r="C77" s="34"/>
      <c r="D77" s="34"/>
      <c r="E77" s="34"/>
      <c r="BU77" s="21">
        <v>-340</v>
      </c>
      <c r="DF77" s="21">
        <v>-550</v>
      </c>
    </row>
    <row r="78" spans="1:92" ht="47.25" customHeight="1">
      <c r="A78" s="27"/>
      <c r="B78" s="22" t="s">
        <v>78</v>
      </c>
      <c r="C78" s="23">
        <v>14285.4</v>
      </c>
      <c r="D78" s="23">
        <v>14285.4</v>
      </c>
      <c r="E78" s="23">
        <v>14285.4</v>
      </c>
      <c r="AL78" s="26">
        <v>7.6</v>
      </c>
      <c r="CN78" s="24">
        <v>36.7</v>
      </c>
    </row>
    <row r="79" spans="1:5" ht="99">
      <c r="A79" s="27"/>
      <c r="B79" s="22" t="s">
        <v>79</v>
      </c>
      <c r="C79" s="23">
        <v>2</v>
      </c>
      <c r="D79" s="23">
        <v>2</v>
      </c>
      <c r="E79" s="23">
        <v>2</v>
      </c>
    </row>
    <row r="80" spans="1:5" s="21" customFormat="1" ht="49.5" hidden="1">
      <c r="A80" s="48"/>
      <c r="B80" s="33" t="s">
        <v>80</v>
      </c>
      <c r="C80" s="34">
        <f>6608-6608</f>
        <v>0</v>
      </c>
      <c r="D80" s="23"/>
      <c r="E80" s="23"/>
    </row>
    <row r="81" spans="1:160" ht="305.25" customHeight="1">
      <c r="A81" s="27"/>
      <c r="B81" s="22" t="s">
        <v>81</v>
      </c>
      <c r="C81" s="23">
        <f>1400668.4+2074.5+58.4+86.7+17434.1</f>
        <v>1420322.0999999999</v>
      </c>
      <c r="D81" s="23">
        <v>1385675.7</v>
      </c>
      <c r="E81" s="23">
        <v>1385675.7</v>
      </c>
      <c r="F81" s="26">
        <v>3152.9</v>
      </c>
      <c r="G81" s="26"/>
      <c r="L81" s="26"/>
      <c r="U81" s="26">
        <v>-943.9</v>
      </c>
      <c r="BU81" s="26">
        <v>-90</v>
      </c>
      <c r="CN81" s="24">
        <v>946</v>
      </c>
      <c r="CT81" s="26">
        <v>14662.5</v>
      </c>
      <c r="CY81" s="26">
        <v>17180</v>
      </c>
      <c r="DF81" s="26">
        <v>8748.5</v>
      </c>
      <c r="FD81" s="26">
        <v>637</v>
      </c>
    </row>
    <row r="82" spans="1:3" ht="69" customHeight="1" hidden="1">
      <c r="A82" s="27"/>
      <c r="B82" s="22" t="s">
        <v>82</v>
      </c>
      <c r="C82" s="23"/>
    </row>
    <row r="83" spans="1:3" s="21" customFormat="1" ht="82.5" hidden="1">
      <c r="A83" s="48"/>
      <c r="B83" s="33" t="s">
        <v>83</v>
      </c>
      <c r="C83" s="34"/>
    </row>
    <row r="84" spans="1:6" ht="82.5">
      <c r="A84" s="27"/>
      <c r="B84" s="22" t="s">
        <v>84</v>
      </c>
      <c r="C84" s="23">
        <v>11274</v>
      </c>
      <c r="D84" s="23">
        <v>11274</v>
      </c>
      <c r="E84" s="23">
        <v>11274</v>
      </c>
      <c r="F84" s="26">
        <v>-17.2</v>
      </c>
    </row>
    <row r="85" spans="1:110" ht="82.5">
      <c r="A85" s="27"/>
      <c r="B85" s="22" t="s">
        <v>85</v>
      </c>
      <c r="C85" s="23">
        <v>733.8</v>
      </c>
      <c r="D85" s="23">
        <v>733.8</v>
      </c>
      <c r="E85" s="23">
        <v>733.8</v>
      </c>
      <c r="BU85" s="26">
        <v>140</v>
      </c>
      <c r="CI85" s="26">
        <v>733.8</v>
      </c>
      <c r="DF85" s="26">
        <v>160.4</v>
      </c>
    </row>
    <row r="86" spans="1:5" ht="123.75" customHeight="1" hidden="1">
      <c r="A86" s="27"/>
      <c r="B86" s="33" t="s">
        <v>86</v>
      </c>
      <c r="C86" s="23"/>
      <c r="D86" s="23"/>
      <c r="E86" s="23"/>
    </row>
    <row r="87" spans="1:5" s="21" customFormat="1" ht="49.5" hidden="1">
      <c r="A87" s="48"/>
      <c r="B87" s="33" t="s">
        <v>87</v>
      </c>
      <c r="C87" s="34"/>
      <c r="D87" s="23"/>
      <c r="E87" s="23"/>
    </row>
    <row r="88" spans="1:110" ht="66">
      <c r="A88" s="27"/>
      <c r="B88" s="22" t="s">
        <v>88</v>
      </c>
      <c r="C88" s="23">
        <f>19293.4-1500-989.4</f>
        <v>16804</v>
      </c>
      <c r="D88" s="23">
        <v>19424.2</v>
      </c>
      <c r="E88" s="23">
        <v>19424.2</v>
      </c>
      <c r="P88" s="26"/>
      <c r="BU88" s="26">
        <v>2763</v>
      </c>
      <c r="DF88" s="26">
        <v>1691.4</v>
      </c>
    </row>
    <row r="89" spans="1:110" s="21" customFormat="1" ht="231" hidden="1">
      <c r="A89" s="48"/>
      <c r="B89" s="33" t="s">
        <v>89</v>
      </c>
      <c r="C89" s="34"/>
      <c r="D89" s="34"/>
      <c r="E89" s="34"/>
      <c r="DF89" s="21">
        <v>204.7</v>
      </c>
    </row>
    <row r="90" spans="1:110" s="21" customFormat="1" ht="108.75" customHeight="1" hidden="1">
      <c r="A90" s="48"/>
      <c r="B90" s="33" t="s">
        <v>90</v>
      </c>
      <c r="C90" s="34"/>
      <c r="D90" s="34"/>
      <c r="E90" s="34"/>
      <c r="DF90" s="21">
        <v>-1000</v>
      </c>
    </row>
    <row r="91" spans="1:110" s="21" customFormat="1" ht="66" hidden="1">
      <c r="A91" s="48"/>
      <c r="B91" s="33" t="s">
        <v>91</v>
      </c>
      <c r="C91" s="34"/>
      <c r="D91" s="34"/>
      <c r="E91" s="34"/>
      <c r="DF91" s="21">
        <v>6.4</v>
      </c>
    </row>
    <row r="92" spans="1:5" s="21" customFormat="1" ht="66" hidden="1">
      <c r="A92" s="48"/>
      <c r="B92" s="33" t="s">
        <v>92</v>
      </c>
      <c r="C92" s="34"/>
      <c r="D92" s="34"/>
      <c r="E92" s="34"/>
    </row>
    <row r="93" spans="1:73" s="21" customFormat="1" ht="49.5" hidden="1">
      <c r="A93" s="48"/>
      <c r="B93" s="33" t="s">
        <v>93</v>
      </c>
      <c r="C93" s="34"/>
      <c r="D93" s="34"/>
      <c r="E93" s="34"/>
      <c r="BU93" s="21">
        <v>-7820</v>
      </c>
    </row>
    <row r="94" spans="1:5" s="21" customFormat="1" ht="66" hidden="1">
      <c r="A94" s="48"/>
      <c r="B94" s="33" t="s">
        <v>94</v>
      </c>
      <c r="C94" s="34"/>
      <c r="D94" s="34"/>
      <c r="E94" s="34"/>
    </row>
    <row r="95" spans="1:5" ht="69" customHeight="1">
      <c r="A95" s="27"/>
      <c r="B95" s="50" t="s">
        <v>95</v>
      </c>
      <c r="C95" s="23">
        <f>520.8-186</f>
        <v>334.79999999999995</v>
      </c>
      <c r="D95" s="23">
        <v>520.8</v>
      </c>
      <c r="E95" s="23">
        <v>520.8</v>
      </c>
    </row>
    <row r="96" spans="1:21" s="21" customFormat="1" ht="66">
      <c r="A96" s="48"/>
      <c r="B96" s="22" t="s">
        <v>96</v>
      </c>
      <c r="C96" s="23">
        <f>2452.5-1050</f>
        <v>1402.5</v>
      </c>
      <c r="D96" s="23">
        <v>2452.5</v>
      </c>
      <c r="E96" s="23">
        <v>2452.5</v>
      </c>
      <c r="U96" s="26"/>
    </row>
    <row r="97" spans="1:21" s="21" customFormat="1" ht="181.5" hidden="1">
      <c r="A97" s="48"/>
      <c r="B97" s="22" t="s">
        <v>97</v>
      </c>
      <c r="C97" s="23"/>
      <c r="D97" s="23"/>
      <c r="E97" s="23"/>
      <c r="U97" s="26"/>
    </row>
    <row r="98" spans="1:160" s="21" customFormat="1" ht="214.5">
      <c r="A98" s="48"/>
      <c r="B98" s="22" t="s">
        <v>98</v>
      </c>
      <c r="C98" s="23">
        <f>5313.5-2200-1700</f>
        <v>1413.5</v>
      </c>
      <c r="D98" s="23">
        <v>5313.5</v>
      </c>
      <c r="E98" s="23">
        <v>5313.5</v>
      </c>
      <c r="BU98" s="26"/>
      <c r="DF98" s="26">
        <v>-600.7</v>
      </c>
      <c r="FD98" s="26">
        <v>-637</v>
      </c>
    </row>
    <row r="99" spans="1:110" s="21" customFormat="1" ht="82.5" hidden="1">
      <c r="A99" s="48"/>
      <c r="B99" s="33" t="s">
        <v>99</v>
      </c>
      <c r="C99" s="34"/>
      <c r="D99" s="34"/>
      <c r="E99" s="34"/>
      <c r="DF99" s="21">
        <v>1357.8</v>
      </c>
    </row>
    <row r="100" spans="1:5" s="21" customFormat="1" ht="66" hidden="1">
      <c r="A100" s="48"/>
      <c r="B100" s="33" t="s">
        <v>100</v>
      </c>
      <c r="C100" s="34"/>
      <c r="D100" s="34"/>
      <c r="E100" s="34"/>
    </row>
    <row r="101" spans="1:182" s="21" customFormat="1" ht="66">
      <c r="A101" s="48" t="s">
        <v>101</v>
      </c>
      <c r="B101" s="22" t="s">
        <v>102</v>
      </c>
      <c r="C101" s="23">
        <f>54891.131+2510</f>
        <v>57401.131</v>
      </c>
      <c r="D101" s="23">
        <v>54589.97</v>
      </c>
      <c r="E101" s="23">
        <v>55000.658</v>
      </c>
      <c r="G101" s="26">
        <v>-44.1</v>
      </c>
      <c r="H101" s="26">
        <v>-146.8</v>
      </c>
      <c r="P101" s="26"/>
      <c r="BO101" s="26">
        <v>-180.8</v>
      </c>
      <c r="CI101" s="26"/>
      <c r="CJ101" s="26"/>
      <c r="CK101" s="26"/>
      <c r="FZ101" s="21" t="s">
        <v>27</v>
      </c>
    </row>
    <row r="102" spans="1:182" ht="49.5">
      <c r="A102" s="27"/>
      <c r="B102" s="22" t="s">
        <v>103</v>
      </c>
      <c r="C102" s="23">
        <f>68292.7-1560-4897+781.5+4730.9</f>
        <v>67348.09999999999</v>
      </c>
      <c r="D102" s="23">
        <v>40804.4</v>
      </c>
      <c r="E102" s="23">
        <v>42104.4</v>
      </c>
      <c r="BU102" s="26">
        <v>-150</v>
      </c>
      <c r="CY102" s="26">
        <v>-1000</v>
      </c>
      <c r="FD102" s="26">
        <v>-1250</v>
      </c>
      <c r="FZ102" s="21" t="s">
        <v>27</v>
      </c>
    </row>
    <row r="103" spans="1:110" ht="82.5">
      <c r="A103" s="27"/>
      <c r="B103" s="22" t="s">
        <v>104</v>
      </c>
      <c r="C103" s="23">
        <f>15623.2-97.7995-402.2</f>
        <v>15123.2005</v>
      </c>
      <c r="D103" s="23">
        <v>15623.2</v>
      </c>
      <c r="E103" s="23">
        <v>15623.2</v>
      </c>
      <c r="BU103" s="26">
        <v>19</v>
      </c>
      <c r="DF103" s="26">
        <v>-375.5</v>
      </c>
    </row>
    <row r="104" spans="1:5" ht="87" customHeight="1">
      <c r="A104" s="27"/>
      <c r="B104" s="22" t="s">
        <v>138</v>
      </c>
      <c r="C104" s="23">
        <f>27029.5-104</f>
        <v>26925.5</v>
      </c>
      <c r="D104" s="23">
        <v>81088.7</v>
      </c>
      <c r="E104" s="23">
        <v>81088.7</v>
      </c>
    </row>
    <row r="105" spans="1:160" ht="69" customHeight="1">
      <c r="A105" s="27"/>
      <c r="B105" s="22" t="s">
        <v>105</v>
      </c>
      <c r="C105" s="23">
        <f>9066.7-550-1716.1-2737.9+1022.7</f>
        <v>5085.400000000001</v>
      </c>
      <c r="D105" s="23">
        <v>8741.9</v>
      </c>
      <c r="E105" s="23">
        <f>9241.9</f>
        <v>9241.9</v>
      </c>
      <c r="AL105" s="26">
        <v>-1000</v>
      </c>
      <c r="BU105" s="26">
        <v>-2900</v>
      </c>
      <c r="CN105" s="26">
        <v>-8321.6</v>
      </c>
      <c r="CY105" s="26">
        <v>-4065.1</v>
      </c>
      <c r="DF105" s="26" t="s">
        <v>106</v>
      </c>
      <c r="FD105" s="26">
        <v>-3000</v>
      </c>
    </row>
    <row r="106" spans="1:154" ht="50.25" customHeight="1">
      <c r="A106" s="27"/>
      <c r="B106" s="22" t="s">
        <v>107</v>
      </c>
      <c r="C106" s="23">
        <v>10216.2</v>
      </c>
      <c r="D106" s="23">
        <v>9601.6</v>
      </c>
      <c r="E106" s="23">
        <v>9900.6</v>
      </c>
      <c r="AL106" s="26"/>
      <c r="BU106" s="26"/>
      <c r="CI106" s="26">
        <v>0.1</v>
      </c>
      <c r="CY106" s="26">
        <v>344.7</v>
      </c>
      <c r="EX106" s="26">
        <v>304.4</v>
      </c>
    </row>
    <row r="107" spans="1:3" s="21" customFormat="1" ht="82.5" hidden="1">
      <c r="A107" s="48"/>
      <c r="B107" s="51" t="s">
        <v>108</v>
      </c>
      <c r="C107" s="34"/>
    </row>
    <row r="108" spans="1:3" s="21" customFormat="1" ht="48.75" customHeight="1" hidden="1">
      <c r="A108" s="48"/>
      <c r="B108" s="48" t="s">
        <v>109</v>
      </c>
      <c r="C108" s="34"/>
    </row>
    <row r="109" spans="1:3" s="21" customFormat="1" ht="132" hidden="1">
      <c r="A109" s="48"/>
      <c r="B109" s="48" t="s">
        <v>110</v>
      </c>
      <c r="C109" s="34"/>
    </row>
    <row r="110" spans="1:5" s="21" customFormat="1" ht="33" hidden="1">
      <c r="A110" s="48"/>
      <c r="B110" s="48" t="s">
        <v>111</v>
      </c>
      <c r="C110" s="34">
        <v>0</v>
      </c>
      <c r="D110" s="34">
        <v>0</v>
      </c>
      <c r="E110" s="34">
        <v>0</v>
      </c>
    </row>
    <row r="111" spans="1:5" s="52" customFormat="1" ht="21.75" customHeight="1">
      <c r="A111" s="20" t="s">
        <v>112</v>
      </c>
      <c r="B111" s="16" t="s">
        <v>113</v>
      </c>
      <c r="C111" s="19">
        <f>C112+C118+C115+C117+C124+C123+C129+C128+C126+C127+C125+C130+C131+C122+C119+C120+C121+C114+C116+C113</f>
        <v>220575.44536999997</v>
      </c>
      <c r="D111" s="19">
        <f>D112+D118+D115+D117+D124+D123+D129+D128+D126+D127+D125+D130+D131+D122+D119+D120+D121+D114+D116+D113</f>
        <v>0</v>
      </c>
      <c r="E111" s="19">
        <f>E112+E118+E115+E117+E124+E123+E129+E128+E126+E127+E125+E130+E131+E122+E119+E120+E121+E114+E116+E113</f>
        <v>152299.5</v>
      </c>
    </row>
    <row r="112" spans="1:5" s="21" customFormat="1" ht="89.25" customHeight="1">
      <c r="A112" s="48"/>
      <c r="B112" s="22" t="s">
        <v>130</v>
      </c>
      <c r="C112" s="23">
        <f>1634.2-1436.79996</f>
        <v>197.40004</v>
      </c>
      <c r="D112" s="23">
        <v>0</v>
      </c>
      <c r="E112" s="23">
        <v>0</v>
      </c>
    </row>
    <row r="113" spans="1:5" s="21" customFormat="1" ht="85.5" customHeight="1">
      <c r="A113" s="48"/>
      <c r="B113" s="22" t="s">
        <v>137</v>
      </c>
      <c r="C113" s="23">
        <v>12500.39568</v>
      </c>
      <c r="D113" s="23">
        <v>0</v>
      </c>
      <c r="E113" s="23">
        <v>0</v>
      </c>
    </row>
    <row r="114" spans="1:5" s="21" customFormat="1" ht="57.75" customHeight="1">
      <c r="A114" s="48"/>
      <c r="B114" s="22" t="s">
        <v>134</v>
      </c>
      <c r="C114" s="23">
        <v>9713.15</v>
      </c>
      <c r="D114" s="23">
        <v>0</v>
      </c>
      <c r="E114" s="23">
        <v>0</v>
      </c>
    </row>
    <row r="115" spans="1:5" s="21" customFormat="1" ht="132">
      <c r="A115" s="48"/>
      <c r="B115" s="22" t="s">
        <v>132</v>
      </c>
      <c r="C115" s="23">
        <v>370</v>
      </c>
      <c r="D115" s="23">
        <v>0</v>
      </c>
      <c r="E115" s="23">
        <v>0</v>
      </c>
    </row>
    <row r="116" spans="1:5" s="21" customFormat="1" ht="125.25" customHeight="1">
      <c r="A116" s="48"/>
      <c r="B116" s="22" t="s">
        <v>131</v>
      </c>
      <c r="C116" s="23">
        <v>15793.3</v>
      </c>
      <c r="D116" s="23">
        <v>0</v>
      </c>
      <c r="E116" s="23">
        <v>0</v>
      </c>
    </row>
    <row r="117" spans="1:5" s="21" customFormat="1" ht="135" customHeight="1">
      <c r="A117" s="48"/>
      <c r="B117" s="58" t="s">
        <v>135</v>
      </c>
      <c r="C117" s="23">
        <v>63495.4</v>
      </c>
      <c r="D117" s="23">
        <v>0</v>
      </c>
      <c r="E117" s="23">
        <v>0</v>
      </c>
    </row>
    <row r="118" spans="1:5" s="21" customFormat="1" ht="82.5">
      <c r="A118" s="48"/>
      <c r="B118" s="58" t="s">
        <v>129</v>
      </c>
      <c r="C118" s="23">
        <v>1465.6</v>
      </c>
      <c r="D118" s="23">
        <v>0</v>
      </c>
      <c r="E118" s="23">
        <v>0</v>
      </c>
    </row>
    <row r="119" spans="1:5" s="21" customFormat="1" ht="81.75" customHeight="1">
      <c r="A119" s="48"/>
      <c r="B119" s="54" t="s">
        <v>116</v>
      </c>
      <c r="C119" s="23">
        <v>43.6</v>
      </c>
      <c r="D119" s="23">
        <v>0</v>
      </c>
      <c r="E119" s="23">
        <v>0</v>
      </c>
    </row>
    <row r="120" spans="1:5" s="21" customFormat="1" ht="51" customHeight="1">
      <c r="A120" s="48"/>
      <c r="B120" s="27" t="s">
        <v>126</v>
      </c>
      <c r="C120" s="23">
        <v>100000</v>
      </c>
      <c r="D120" s="23">
        <v>0</v>
      </c>
      <c r="E120" s="23">
        <v>0</v>
      </c>
    </row>
    <row r="121" spans="1:5" s="21" customFormat="1" ht="51" customHeight="1">
      <c r="A121" s="48"/>
      <c r="B121" s="27" t="s">
        <v>128</v>
      </c>
      <c r="C121" s="23">
        <v>600</v>
      </c>
      <c r="D121" s="23">
        <v>0</v>
      </c>
      <c r="E121" s="23">
        <v>0</v>
      </c>
    </row>
    <row r="122" spans="2:5" ht="33">
      <c r="B122" s="53" t="s">
        <v>114</v>
      </c>
      <c r="C122" s="23">
        <v>0</v>
      </c>
      <c r="D122" s="23">
        <v>0</v>
      </c>
      <c r="E122" s="23">
        <v>152299.5</v>
      </c>
    </row>
    <row r="123" spans="1:110" ht="49.5">
      <c r="A123" s="27"/>
      <c r="B123" s="22" t="s">
        <v>115</v>
      </c>
      <c r="C123" s="23">
        <v>2816.5</v>
      </c>
      <c r="D123" s="23">
        <v>0</v>
      </c>
      <c r="E123" s="23">
        <v>0</v>
      </c>
      <c r="AA123" s="4">
        <v>19133.7</v>
      </c>
      <c r="AL123" s="4">
        <v>9607.8</v>
      </c>
      <c r="CN123" s="4">
        <v>13125.6</v>
      </c>
      <c r="CT123" s="4">
        <v>3966.6</v>
      </c>
      <c r="CY123" s="4">
        <v>7030.8</v>
      </c>
      <c r="DF123" s="4">
        <v>1403.6</v>
      </c>
    </row>
    <row r="124" spans="1:160" ht="80.25" customHeight="1" hidden="1">
      <c r="A124" s="27"/>
      <c r="B124" s="54" t="s">
        <v>116</v>
      </c>
      <c r="C124" s="23"/>
      <c r="D124" s="23">
        <v>0</v>
      </c>
      <c r="E124" s="23">
        <v>0</v>
      </c>
      <c r="F124" s="26">
        <v>17</v>
      </c>
      <c r="AL124" s="26">
        <v>42.5</v>
      </c>
      <c r="BU124" s="26">
        <v>47.5</v>
      </c>
      <c r="CY124" s="24"/>
      <c r="FD124" s="26">
        <v>36</v>
      </c>
    </row>
    <row r="125" spans="1:103" ht="49.5">
      <c r="A125" s="27"/>
      <c r="B125" s="54" t="s">
        <v>117</v>
      </c>
      <c r="C125" s="23">
        <f>3112.8+479.0014</f>
        <v>3591.8014000000003</v>
      </c>
      <c r="D125" s="23">
        <v>0</v>
      </c>
      <c r="E125" s="23">
        <v>0</v>
      </c>
      <c r="F125" s="26"/>
      <c r="AL125" s="26"/>
      <c r="BU125" s="26"/>
      <c r="CY125" s="24"/>
    </row>
    <row r="126" spans="1:182" ht="82.5" hidden="1">
      <c r="A126" s="27"/>
      <c r="B126" s="54" t="s">
        <v>118</v>
      </c>
      <c r="C126" s="23"/>
      <c r="D126" s="23">
        <v>0</v>
      </c>
      <c r="E126" s="23">
        <v>0</v>
      </c>
      <c r="F126" s="26"/>
      <c r="AL126" s="26"/>
      <c r="BU126" s="26"/>
      <c r="CY126" s="26">
        <v>378226.24</v>
      </c>
      <c r="CZ126" s="26">
        <v>48501.6</v>
      </c>
      <c r="FZ126" s="55">
        <v>245796.08697</v>
      </c>
    </row>
    <row r="127" spans="1:110" s="21" customFormat="1" ht="165" hidden="1">
      <c r="A127" s="48"/>
      <c r="B127" s="56" t="s">
        <v>119</v>
      </c>
      <c r="C127" s="34">
        <v>0</v>
      </c>
      <c r="D127" s="34">
        <v>0</v>
      </c>
      <c r="E127" s="34">
        <v>0</v>
      </c>
      <c r="DF127" s="21">
        <v>6619</v>
      </c>
    </row>
    <row r="128" spans="1:73" s="21" customFormat="1" ht="81" customHeight="1" hidden="1">
      <c r="A128" s="48"/>
      <c r="B128" s="56" t="s">
        <v>120</v>
      </c>
      <c r="C128" s="34"/>
      <c r="D128" s="34">
        <v>0</v>
      </c>
      <c r="E128" s="34">
        <v>0</v>
      </c>
      <c r="BU128" s="21">
        <v>12499.5</v>
      </c>
    </row>
    <row r="129" spans="1:160" s="31" customFormat="1" ht="82.5">
      <c r="A129" s="28"/>
      <c r="B129" s="53" t="s">
        <v>121</v>
      </c>
      <c r="C129" s="30">
        <f>263.7-200</f>
        <v>63.69999999999999</v>
      </c>
      <c r="D129" s="23">
        <v>0</v>
      </c>
      <c r="E129" s="23">
        <v>0</v>
      </c>
      <c r="FD129" s="26">
        <v>259.5</v>
      </c>
    </row>
    <row r="130" spans="1:160" s="31" customFormat="1" ht="66">
      <c r="A130" s="28"/>
      <c r="B130" s="53" t="s">
        <v>122</v>
      </c>
      <c r="C130" s="30">
        <v>198.5</v>
      </c>
      <c r="D130" s="23">
        <v>0</v>
      </c>
      <c r="E130" s="23">
        <v>0</v>
      </c>
      <c r="FD130" s="26">
        <v>55</v>
      </c>
    </row>
    <row r="131" spans="1:176" s="31" customFormat="1" ht="99">
      <c r="A131" s="28"/>
      <c r="B131" s="53" t="s">
        <v>139</v>
      </c>
      <c r="C131" s="30">
        <v>9726.09825</v>
      </c>
      <c r="D131" s="23">
        <v>0</v>
      </c>
      <c r="E131" s="23">
        <v>0</v>
      </c>
      <c r="FD131" s="26"/>
      <c r="FT131" s="26">
        <v>2000.961</v>
      </c>
    </row>
    <row r="132" spans="2:5" ht="16.5">
      <c r="B132" s="68" t="s">
        <v>127</v>
      </c>
      <c r="C132" s="68"/>
      <c r="D132" s="68"/>
      <c r="E132" s="68"/>
    </row>
    <row r="133" ht="16.5">
      <c r="C133" s="57"/>
    </row>
    <row r="134" ht="16.5">
      <c r="C134" s="57"/>
    </row>
    <row r="135" ht="16.5">
      <c r="C135" s="57"/>
    </row>
    <row r="136" ht="16.5">
      <c r="C136" s="57"/>
    </row>
    <row r="137" ht="16.5">
      <c r="C137" s="57"/>
    </row>
    <row r="138" ht="16.5">
      <c r="C138" s="57"/>
    </row>
    <row r="139" ht="16.5">
      <c r="C139" s="57"/>
    </row>
    <row r="140" ht="16.5">
      <c r="C140" s="57"/>
    </row>
    <row r="141" ht="16.5">
      <c r="C141" s="57"/>
    </row>
    <row r="142" ht="16.5">
      <c r="C142" s="57"/>
    </row>
    <row r="143" ht="16.5">
      <c r="C143" s="57"/>
    </row>
    <row r="144" ht="16.5">
      <c r="C144" s="57"/>
    </row>
    <row r="145" ht="16.5">
      <c r="C145" s="57"/>
    </row>
    <row r="146" ht="16.5">
      <c r="C146" s="57"/>
    </row>
    <row r="147" ht="16.5">
      <c r="C147" s="57"/>
    </row>
    <row r="148" ht="16.5">
      <c r="C148" s="57"/>
    </row>
    <row r="149" ht="16.5">
      <c r="C149" s="57"/>
    </row>
    <row r="150" ht="16.5">
      <c r="C150" s="57"/>
    </row>
    <row r="151" ht="16.5">
      <c r="C151" s="57"/>
    </row>
    <row r="152" ht="16.5">
      <c r="C152" s="57"/>
    </row>
    <row r="153" ht="16.5">
      <c r="C153" s="57"/>
    </row>
    <row r="154" ht="16.5">
      <c r="C154" s="57"/>
    </row>
    <row r="155" ht="16.5">
      <c r="C155" s="57"/>
    </row>
    <row r="156" ht="16.5">
      <c r="C156" s="57"/>
    </row>
    <row r="157" ht="16.5">
      <c r="C157" s="57"/>
    </row>
    <row r="158" ht="16.5">
      <c r="C158" s="57"/>
    </row>
    <row r="159" ht="16.5">
      <c r="C159" s="57"/>
    </row>
    <row r="160" ht="16.5">
      <c r="C160" s="57"/>
    </row>
    <row r="161" ht="16.5">
      <c r="C161" s="57"/>
    </row>
    <row r="162" ht="16.5">
      <c r="C162" s="57"/>
    </row>
    <row r="163" ht="16.5">
      <c r="C163" s="57"/>
    </row>
    <row r="164" ht="16.5">
      <c r="C164" s="57"/>
    </row>
    <row r="165" ht="16.5">
      <c r="C165" s="57"/>
    </row>
    <row r="166" ht="16.5">
      <c r="C166" s="57"/>
    </row>
    <row r="167" ht="16.5">
      <c r="C167" s="57"/>
    </row>
    <row r="168" ht="16.5">
      <c r="C168" s="57"/>
    </row>
    <row r="169" ht="16.5">
      <c r="C169" s="57"/>
    </row>
    <row r="170" ht="16.5">
      <c r="C170" s="57"/>
    </row>
    <row r="171" ht="16.5">
      <c r="C171" s="57"/>
    </row>
    <row r="172" ht="16.5">
      <c r="C172" s="57"/>
    </row>
    <row r="173" ht="16.5">
      <c r="C173" s="57"/>
    </row>
    <row r="174" ht="16.5">
      <c r="C174" s="57"/>
    </row>
    <row r="175" ht="16.5">
      <c r="C175" s="57"/>
    </row>
    <row r="176" ht="16.5">
      <c r="C176" s="57"/>
    </row>
    <row r="177" ht="16.5">
      <c r="C177" s="57"/>
    </row>
    <row r="178" ht="16.5">
      <c r="C178" s="57"/>
    </row>
    <row r="179" ht="16.5">
      <c r="C179" s="57"/>
    </row>
    <row r="180" ht="16.5">
      <c r="C180" s="57"/>
    </row>
    <row r="181" ht="16.5">
      <c r="C181" s="57"/>
    </row>
    <row r="182" ht="16.5">
      <c r="C182" s="57"/>
    </row>
    <row r="183" ht="16.5">
      <c r="C183" s="57"/>
    </row>
    <row r="184" ht="16.5">
      <c r="C184" s="57"/>
    </row>
    <row r="185" ht="16.5">
      <c r="C185" s="57"/>
    </row>
    <row r="186" ht="16.5">
      <c r="C186" s="57"/>
    </row>
    <row r="187" ht="16.5">
      <c r="C187" s="57"/>
    </row>
    <row r="188" ht="16.5">
      <c r="C188" s="57"/>
    </row>
    <row r="189" ht="16.5">
      <c r="C189" s="57"/>
    </row>
    <row r="190" ht="16.5">
      <c r="C190" s="57"/>
    </row>
    <row r="191" ht="16.5">
      <c r="C191" s="57"/>
    </row>
    <row r="192" ht="16.5">
      <c r="C192" s="57"/>
    </row>
    <row r="193" ht="16.5">
      <c r="C193" s="57"/>
    </row>
    <row r="194" ht="16.5">
      <c r="C194" s="57"/>
    </row>
    <row r="195" ht="16.5">
      <c r="C195" s="57"/>
    </row>
    <row r="196" ht="16.5">
      <c r="C196" s="57"/>
    </row>
    <row r="197" ht="16.5">
      <c r="C197" s="57"/>
    </row>
    <row r="198" ht="16.5">
      <c r="C198" s="57"/>
    </row>
    <row r="199" ht="16.5">
      <c r="C199" s="57"/>
    </row>
    <row r="200" ht="16.5">
      <c r="C200" s="57"/>
    </row>
    <row r="201" ht="16.5">
      <c r="C201" s="57"/>
    </row>
    <row r="202" ht="16.5">
      <c r="C202" s="57"/>
    </row>
    <row r="203" ht="16.5">
      <c r="C203" s="57"/>
    </row>
    <row r="204" ht="16.5">
      <c r="C204" s="57"/>
    </row>
    <row r="205" ht="16.5">
      <c r="C205" s="57"/>
    </row>
    <row r="206" ht="16.5">
      <c r="C206" s="57"/>
    </row>
    <row r="207" ht="16.5">
      <c r="C207" s="57"/>
    </row>
    <row r="208" ht="16.5">
      <c r="C208" s="57"/>
    </row>
    <row r="209" ht="16.5">
      <c r="C209" s="57"/>
    </row>
    <row r="210" ht="16.5">
      <c r="C210" s="57"/>
    </row>
    <row r="211" ht="16.5">
      <c r="C211" s="57"/>
    </row>
    <row r="212" ht="16.5">
      <c r="C212" s="57"/>
    </row>
    <row r="213" ht="16.5">
      <c r="C213" s="57"/>
    </row>
    <row r="214" ht="16.5">
      <c r="C214" s="57"/>
    </row>
    <row r="234" ht="16.5"/>
  </sheetData>
  <sheetProtection selectLockedCells="1" selectUnlockedCells="1"/>
  <mergeCells count="15">
    <mergeCell ref="D17:E17"/>
    <mergeCell ref="A18:A19"/>
    <mergeCell ref="B18:B19"/>
    <mergeCell ref="C18:C19"/>
    <mergeCell ref="D18:E18"/>
    <mergeCell ref="B132:E132"/>
    <mergeCell ref="C13:E13"/>
    <mergeCell ref="C14:E14"/>
    <mergeCell ref="A16:E16"/>
    <mergeCell ref="C2:E2"/>
    <mergeCell ref="C3:E3"/>
    <mergeCell ref="C4:E4"/>
    <mergeCell ref="B6:E6"/>
    <mergeCell ref="B9:E9"/>
    <mergeCell ref="C12:E12"/>
  </mergeCells>
  <printOptions/>
  <pageMargins left="0.7875" right="0.7875" top="0.7083333333333333" bottom="0.3541666666666667" header="0.5118055555555555" footer="0.5118055555555555"/>
  <pageSetup horizontalDpi="300" verticalDpi="3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Шемягина Ольга Анатольевна</dc:creator>
  <cp:keywords/>
  <dc:description/>
  <cp:lastModifiedBy>Филиппова Юлия Юрьевна</cp:lastModifiedBy>
  <cp:lastPrinted>2020-09-29T06:20:13Z</cp:lastPrinted>
  <dcterms:modified xsi:type="dcterms:W3CDTF">2020-11-24T08:53:36Z</dcterms:modified>
  <cp:category/>
  <cp:version/>
  <cp:contentType/>
  <cp:contentStatus/>
</cp:coreProperties>
</file>