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895" windowHeight="6795" tabRatio="601" activeTab="0"/>
  </bookViews>
  <sheets>
    <sheet name="Лист1" sheetId="1" r:id="rId1"/>
  </sheets>
  <definedNames>
    <definedName name="_xlnm.Print_Titles" localSheetId="0">'Лист1'!$18:$18</definedName>
    <definedName name="_xlnm.Print_Area" localSheetId="0">'Лист1'!$A$1:$E$197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<sst xmlns="http://schemas.openxmlformats.org/spreadsheetml/2006/main" count="208" uniqueCount="204">
  <si>
    <t xml:space="preserve">   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отдельных категорий граждан из числа инвалидов и участников Великой Отечественной войны</t>
  </si>
  <si>
    <t xml:space="preserve">   субвенция бюджету городского округа на осуществление отдельных государственных полномочий по назначению и выплате единовременного пособия одинокой матери</t>
  </si>
  <si>
    <t>Субсидия бюджету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</si>
  <si>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</si>
  <si>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 xml:space="preserve">Субсидия бюджету городского округа на сохранность и ремонт военно-мемориальных объектов, расположенных на территории области </t>
  </si>
  <si>
    <t xml:space="preserve">Субсидия бюджету городского округа на укрепление материально-технической базы муниципальных учреждений, подведомственных органам местного самоуправления городского округа, реализующих полномочия в сфере культуры, в рамках долгосрочной областной целевой программы "Культура Новгородской области (2011-2013 годы)" </t>
  </si>
  <si>
    <t>2</t>
  </si>
  <si>
    <t xml:space="preserve">Субсидия бюджету городского округа на реализацию мероприятий долгосрочной областной целевой 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Новгородской области на 2011-2013 годы" </t>
  </si>
  <si>
    <t>Код бюджетной классификации Российской Федерации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</si>
  <si>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</si>
  <si>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</si>
  <si>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</si>
  <si>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</si>
  <si>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</si>
  <si>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 xml:space="preserve">   в том числе:</t>
  </si>
  <si>
    <t>Субвенции бюджетам городских округов на выполнение передаваемых полномочий субъектов Российской Федерации</t>
  </si>
  <si>
    <t>2 02 04000 00 0000 151</t>
  </si>
  <si>
    <t>2 02 03026 04 0000 151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</si>
  <si>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</si>
  <si>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</si>
  <si>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</si>
  <si>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2 02 03024 04 0000 151</t>
  </si>
  <si>
    <t>Иные межбюджетные трансферты</t>
  </si>
  <si>
    <t xml:space="preserve">2 02 02024 04 0000 151   </t>
  </si>
  <si>
    <t>Субвенции бюджетам городских округов на обеспечение мер социальной поддержки ветеранов труда и тружеников тыла</t>
  </si>
  <si>
    <t xml:space="preserve">   ветераны труда</t>
  </si>
  <si>
    <t xml:space="preserve">   труженики тыла</t>
  </si>
  <si>
    <t>2 02 02999 04 0000 151</t>
  </si>
  <si>
    <t>Субсидии бюджетам городских округов на  бюджетные инвестиции для модернизации объектов коммунальной инфраструктуры</t>
  </si>
  <si>
    <t xml:space="preserve">   субвенция на выполнение отдельных государственных полномочий по обеспечению детей молочными продуктами</t>
  </si>
  <si>
    <t>Субсидии бюджетам городских округов на комплектование книжных фондов библиотек муниципальных образований</t>
  </si>
  <si>
    <t>Дотации бюджетам на поддержку мер по обеспечению сбалансированности бюджетов</t>
  </si>
  <si>
    <t>Субсидия бюджету городского округа на реализацию областной целевой программы "Развитие и совершенствование автомобильных дорог общего пользования (за исключением автомобильных дорог федерального значения) на 2008-2010 годы"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</si>
  <si>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</si>
  <si>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Субсидия городскому округу на строительство объектов учреждений социальной сферы</t>
  </si>
  <si>
    <t xml:space="preserve">Субсидия бюджету городского округа на закупку автотранспортных средств и коммунальной техники </t>
  </si>
  <si>
    <t>Субсидия бюджету городского округа на реализацию мероприятий областной программы "Снижение напряженности на рынке труда"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</si>
  <si>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</si>
  <si>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по назначению и выплате ежемесячного пособия на ребенка</t>
  </si>
  <si>
    <t xml:space="preserve">   субвенция на приобретение спортивного инвентаря и оборудования для общеобразовательных учреждений области в рамках областной целевой Программы развития образования и науки на 2006-2010 годы</t>
  </si>
  <si>
    <t>_________________________________________</t>
  </si>
  <si>
    <t>Субсидия бюджету городского округа на реализацию областной целевой программы "Переселение граждан, проживающих на территории Новгородской области, из многоквартирных домов, признанных аварийными и подлежащими сносу или реконструкции, в 2010-2015 годах"</t>
  </si>
  <si>
    <t>Субсидия бюджету городского округа на приобретение оборудования для школьных столовых и пищеблоков в общеобразовательных учреждениях области в рамках областной целевой Программы развития образования и науки на 2006-2010 годы</t>
  </si>
  <si>
    <t>Субсидия бюджету городского округа на организацию обслуживания и замены картриджей в системах водоочистки, установленных в муниципальных образовательных учреждениях в 2007-2009 годах, в рамках областной целевой Программы развития образования и науки на 2006-2010 годы</t>
  </si>
  <si>
    <t>Cубсидии  бюджетам городских округов на закупку автотранспортных средств и коммунальной техники</t>
  </si>
  <si>
    <t>Субвенции бюджетам городских округов на осуществление переданных отдельных государственных полномочий по подготовке и проведению Всероссийской переписи населения</t>
  </si>
  <si>
    <t>Субсидия бюджету городского округа на реализацию мероприятий областной целевой программы "Развитие физической культуры и спорта в Новгородской области"</t>
  </si>
  <si>
    <t xml:space="preserve">   субвенция на оснащение библиотек образовательных учреждений художественной литературой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</si>
  <si>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приобретение для общеобразовательных учреждений, учебной мебели, оборудования для кабинетов физики, химии, биологии, географии, обеспечивающих получение образования в современных условиях, а также  спортивного инвентаря и оборудования  в рамках долгосрочной областной целевой Программы "Развитие образования и науки в Новгородской области на 2011 - 2015 годы"</t>
  </si>
  <si>
    <t xml:space="preserve">Субсидия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2009-2014 годы </t>
  </si>
  <si>
    <t>Субсидия бюджету  городского  округа на   капитальный ремонт и ремонт автомобильных дорог общего пользования административных центров субъектов РФ</t>
  </si>
  <si>
    <t xml:space="preserve"> Субвенции  бюджетам  городских  округов на   денежные   выплаты    медицинскому персоналу фельдшерско-акушерских пунктов, врачам, фельдшерам (акушеркам) и медицинским сестрам учреждений и подразделений скорой медицинской помощи муниципальной системы здравоохранения</t>
  </si>
  <si>
    <t>Субсидия бюджету городского округа на стажировку, профессиональную переподготовку, курсы повышения квалификации муниципальных служащих Новгородской области, семинары и другие виды обучения в рамках реализации долгосрочной областной целевой программы "Развитие системы государственной гражданской и муниципальной службы в Новгородской области (2011-2013 годы)"</t>
  </si>
  <si>
    <t>Субсидия бюджету городского округа на организацию питьевого режима в дошкольных и общеобразовательных учреждениях в рамках долгосрочной областной целевой программы "Развитие образования и науки в Новгородской области на 2011-2015 годы"</t>
  </si>
  <si>
    <t>Субсидия бюджету городского округа на реализацию долгосрочной областной целевой программы «Капитальный ремонт многоквартирных домов, управление которыми осуществляют товарищества собственников жилья, расположенных на территории Новгородской области, в 2011-2013 годах»</t>
  </si>
  <si>
    <t xml:space="preserve">Наименование </t>
  </si>
  <si>
    <t>Субсидия бюджету городского округа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</si>
  <si>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оборудования, пополнение фондов школьных библиотек, повышение квалификации и (или) профессиональная переподготовка руководителей и учителей, модернизация муниципальных общеобразовательных учреждений путем организации в них  дистанционного обучения для обучающихся</t>
  </si>
  <si>
    <t>Субсидия бюджету городского округа на проведение мероприятий по формированию в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</si>
  <si>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Субсидия бюджету городского округа на реализацию мероприятий региональной адресной программы «Капитальный ремонт многоквартирных домов, расположенных на территории Новгородской области, в 2012 году»</t>
  </si>
  <si>
    <t>Субвенции бюджетам городских округов на ежемесячное денежное вознаграждение за классное руководство в муниципальных образовательных учреждениях, реализующих общеобразовательные программы начального общего, основного общего и среднего (полного) общего образования</t>
  </si>
  <si>
    <t>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</si>
  <si>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Субсидия бюджету городского округа на капитальный ремонт и ремонт автомобильных дорог общего пользования населенных пунктов</t>
  </si>
  <si>
    <t>Субсидия бюджету городского округа  на реализацию областной целевой программы "Энергосбережение в Новгородской области на 2010-2014 годы и на период до 2020 года"</t>
  </si>
  <si>
    <t xml:space="preserve">Субсидии бюджетам городских округов на проведение мероприятий по формированию в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за счет средств федерального бюджета </t>
  </si>
  <si>
    <t>Субсидия бюджету городского округа на реализацию долгосрочной областной целевой программы "Комплексное развитие инфраструктуры водоснабжения и водоотведения в Новгородской области на 2011-2015 годы"</t>
  </si>
  <si>
    <t xml:space="preserve">Субсидия бюджету городского округа на реализацию долгосрочной областной целевой программы "Капитальный ремонт крыш многоквартирных домов, расположенных на территории Новгородской области, управление которыми осуществляют товарищества собственников жилья, жилищные, жилищно-строительные кооперативы и иные специализированные потребительские кооперативы и управляющие организации, в 2012-2015 годах" </t>
  </si>
  <si>
    <t>Субсидия бюджету городского округа на модернизацию региональных систем общего образования в части расходов на приобретение для муниципальных общеобразовательных учреждений, оборудования для организации медицинского обслуживания обучающихся</t>
  </si>
  <si>
    <t>Субсидий бюджету городского округа на модернизацию региональных систем общего образования в части расходов на приобретение оборудования для школьных столовых и пищеблоков в муниципальных общеобразовательных учреждениях</t>
  </si>
  <si>
    <t>Субвенции бюджетам городских округов на осуществление полномочий Российской Федерации по обеспечению жильем граждан, уволенных с военной службы (службы), и приравненных к ним лиц в соответствии с федеральной целевой программой "Жилище" на 2011 - 2015 годы</t>
  </si>
  <si>
    <t>Субсидия бюджету городского округа на благоустройство территорий населенных пунктов</t>
  </si>
  <si>
    <t>Субсидия  бюджетам городских округов на поддержку реализации мероприятий Федеральной целевой программы развития образования на 2011-2015 годы в части модернизации регионально-муниципальных систем дошкольного образования</t>
  </si>
  <si>
    <t xml:space="preserve">Субсидия 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2009 - 2014 годы </t>
  </si>
  <si>
    <t>Иные межбюджетные трансферты, предоставляемые бюджету городского округа на приобретение спортивного инвентаря и оборудования</t>
  </si>
  <si>
    <t>Сумма (тыс. рублей)</t>
  </si>
  <si>
    <t>Субсидии бюджетам городских округов для обеспечения мероприятий по капитальному ремонту многоквартирных домов, за счет средств, поступивших от государственной корпорации - Фонд содействия реформированию жилищно-коммунального хозяйства</t>
  </si>
  <si>
    <t>Субсидия бюджету городского округа на реализацию областного закона "О статусе административного центра Новгородской области"</t>
  </si>
  <si>
    <t>Cубвенция бюджету городского округа на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 перечню услуг по погребению</t>
  </si>
  <si>
    <t xml:space="preserve">   субвенция бюджету городского округа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</si>
  <si>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 xml:space="preserve">   субвенция бюджету городского округа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</si>
  <si>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</si>
  <si>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котлового оборудования отечественного производства, работающего на биотопливе, в своих домовладениях </t>
  </si>
  <si>
    <t xml:space="preserve">   субвенция бюджету городского округа на осуществление отдельных государственных полномочий по присвоению спортивных разрядов и квалификационных категорий спортивных судей</t>
  </si>
  <si>
    <t>Субвенции бюджетам городских округов на обеспечение мер социальной поддержки для лиц, награжденных знаком  "Почетный донор СССР", "Почетный донор России"</t>
  </si>
  <si>
    <t xml:space="preserve">   субвенция бюджету городского округа на единовременную выплату лицам из числа детей-сирот и детей, оставшихся без попечения родителей, после окончания пребывания в образовательных и иных учреждениях, в том числе в учреждениях социального обслуживания, а также по окончании службы в Вооруженных Силах Российской Федерации или по возвращении из учреждений, исполняющих наказание в виде лишения свободы, на текущий ремонт находящихся в их собственности жилых помещений, расположенных на территории Новгородской области</t>
  </si>
  <si>
    <t>Субсидия бюджету городского округа на реализацию долгосрочной областной целевой программы "Молодежь Новгородской области на 2011-2015 годы" в части организации фестивалей, конкурсов, слетов, форумов, встреч, акций в рамках реализации приоритетных направлений государственной молодежной политики</t>
  </si>
  <si>
    <t>Субсидия бюджету городского округа на реализацию долгосрочной областной целевой программы "Газификация Новгородской области на 2009-2013 годы и на период до 2016 года"</t>
  </si>
  <si>
    <t>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оборудования, пополнение фондов школьных библиотек, повышение квалификации и (или) профессиональную переподготовку руководителей и учителей, модернизацию муниципальных общеобразовательных учреждений путем организации в них  дистанционного обучения для обучающихся</t>
  </si>
  <si>
    <t>Cубсидия бюджету городского округа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 в рамках реализации долгосрочной областной целевой программы "Государственная поддержка развития местного самоуправления в Новгородской области на 2012-2014 годы"</t>
  </si>
  <si>
    <t xml:space="preserve">Субсидия бюджету городского округа на модернизацию региональных систем общего образования </t>
  </si>
  <si>
    <t>Субсидия бюджету городского округа на обеспечение удаленного доступа к цифровому контингенту общедоступных библиотек Новгородской области в рамках реализации долгосрочной областной целевой программы "Развитие информационного общества и формирование электронного правительства в Новгородской области на 2013-2015 годы"</t>
  </si>
  <si>
    <t>Субсидия  бюджету городского округа на софинансирование социальных выплат молодым семьям на приобретение (строительство) жилья в рамках реализации долгосрочной областной целевой программы "Обеспечение жильем молодых семей на 2011-2015" годы</t>
  </si>
  <si>
    <t>Субсидии бюджетам городских округов на реализацию Федеральной целевой программы "Жилище" на 2011-2015 годы подпрограммы "Обеспечение жильем молодых семей" в рамках реализации долгосрочной областной целевой программы "Обеспечение жильем молодых семей на 2011-2015 годы" за счет средств федерального бюджета</t>
  </si>
  <si>
    <t xml:space="preserve">Cубсидия бюджету городского округа на реализацию областной целевой программы "Энергосбережение в Новгородской области на 2010-2014 годы и на период до 2020 года"   </t>
  </si>
  <si>
    <t>Субсидия бюджету городского округа на модернизацию региональных систем дошкольного образования</t>
  </si>
  <si>
    <t>Субсидии бюджетам городских округов на поддержку реализации мероприятий Федеральной целевой программы развития образования на 2011-2015 годы по направлению "Модернизация регионально-муниципальных систем дошкольного образования"</t>
  </si>
  <si>
    <t>Субсидии бюджетам  городских округов на реализацию областной целевой программы "Энергосбережение в Новгородской области на 2010-2014 годы и на период до 2020 года" за счет средств федерального бюджета</t>
  </si>
  <si>
    <t>Иные межбюджетные трансферты, предоставляемые бюджету городского округа на укрепление материально-технической базы общеобразовательных учреждений</t>
  </si>
  <si>
    <t>Иные межбюджетные трансферты, предоставляемые бюджету городского округа на укрепление материально-технической базы дошкольных образовательных учреждений</t>
  </si>
  <si>
    <t xml:space="preserve">Субсидия   бюджету    городского   округа    на реализацию мероприятий региональной адресной программы  "Переселение граждан, проживающих на территории Новгородской области, из аварийного жилищного фонда в 2013-2017 годах с учетом необходимости развития малоэтажного жилищного строительства" </t>
  </si>
  <si>
    <t xml:space="preserve"> субвенция бюджету городского округа на 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</si>
  <si>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</si>
  <si>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 xml:space="preserve">   субвенция бюджету городского округа на обеспечение 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 </t>
  </si>
  <si>
    <t xml:space="preserve">   субвенция бюджету городского округа на оснащение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современным компьютерным и мультимедийным оборудованием </t>
  </si>
  <si>
    <t>Субвенция бюджету городского округа на содержание ребенка в семье опекуна и приемной семье, а также вознаграждение, причитающееся приемному родителю</t>
  </si>
  <si>
    <t>Субвенция бюджету городского округа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</si>
  <si>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бюджету городского округа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</si>
  <si>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 xml:space="preserve">  субвенция бюджету городского округа на осуществление отдельных государственных полномочий по обеспечению бесплатного  зубного протезирования граждан</t>
  </si>
  <si>
    <t xml:space="preserve"> субвенция бюджету городского округа на осуществление отдельных государственных полномочий по назначению и выплате пособий гражданам, имеющим детей</t>
  </si>
  <si>
    <t xml:space="preserve">   субвенция бюджету городского округа   на обеспечение отдельных государственных полномочий по предоставлению мер социальной поддержки ветеранов труда и граждан, приравненных к ним</t>
  </si>
  <si>
    <t xml:space="preserve">   субвенция бюджету городского округа на обеспечение отдельных государственных полномочий по предоставлению мер социальной поддержки  тружеников тыла</t>
  </si>
  <si>
    <t xml:space="preserve">   субвенция бюджету городского округа на компенсацию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</si>
  <si>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Субсидия бюджету городского округа для обеспечения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</si>
  <si>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Субсидия бюджету городского округа на профессиональную подготовку  по программам высшего профессионального  образования и повышение квалификации специалистов муниципальных учреждений, осуществляющих деятельность в сфере культуры, в рамках государственной программы Новгородской области «Развитие культуры и туризма в Новгородской области 2014-2020 годы»</t>
  </si>
  <si>
    <t>Субсидия  бюджету городского округа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</si>
  <si>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Субсидия  бюджету городского округа на организацию питьевого режима в дошкольных и общеобразовательных организациях</t>
  </si>
  <si>
    <t>Субсидия бюджету городского округа 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</si>
  <si>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Субвенции бюджетам городских округов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областного бюджета </t>
  </si>
  <si>
    <t xml:space="preserve">Субвенции бюджетам городских округов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федерального бюджета </t>
  </si>
  <si>
    <t xml:space="preserve">Субсидия бюджету городского округа на  укрепление материально-технической базы муниципальных учреждений, подведомственных органам местного самоуправления городского округа, реализующих полномочия в сфере культуры, в рамках государственной программы Новгородской области «Развитие культуры и туризма в Новгородской области 2014-2020 годы» </t>
  </si>
  <si>
    <t>Субсидия бюджету городского округа на выполнение мероприятий  подпрограммы  «Развитие инфраструктуры  водоснабжения и водоотведения населенных пунктов Новгородской области» государственной программы Новгородской области «Улучшение жилищных условий граждан и повышение качества жилищно-коммунальных услуг в Новгородской области на 2014-2018 годы и на период до 2020 года»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</si>
  <si>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</si>
  <si>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Cубсидия бюджету городского округа на создание, функционирование и совершенствование информационно-технологической инфраструктуры электронного правительства Новгородской области</t>
  </si>
  <si>
    <t>Субсидия бюджету городского округа на проведение мероприятий по формированию в области сети базовых общеобразовательных организаций, в которых созданы условия для инклюзивного образования детей-инвалидов, в рамках реализации государственной программы Российской Федерации "Доступная среда"  на 2011-2015 годы, за счет средств областного  бюджета</t>
  </si>
  <si>
    <t xml:space="preserve">Дотация бюджету городского округа на частичную компенсацию дополнительных расходов на повышение заработной платы работникам бюджетной сферы </t>
  </si>
  <si>
    <t xml:space="preserve">   субвенция бюджету городского округа на обеспечение доступа 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</si>
  <si>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 xml:space="preserve">Субвенция бюджету городского округа на обеспечение отдельных государственных полномочий по предоставлению мер социальной поддержки реабилитированных лиц и лиц, признанных пострадавшими от политических репрессий     </t>
  </si>
  <si>
    <t xml:space="preserve">   субвенция бюджету городского округа на единовременную выплату лицам из числа детей-сирот и детей, оставшихся без попечения родителей, на  ремонт находящихся в их собственности жилых помещений, расположенных на территории Новгородской области</t>
  </si>
  <si>
    <t xml:space="preserve">   cубвенция бюджету городского округа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«Об административных правонарушениях»</t>
  </si>
  <si>
    <t xml:space="preserve">Субвенция бюджету городского округа на оплату жилищно-коммунальных услуг отдельным категориям граждан </t>
  </si>
  <si>
    <t>Субсидия бюджету городского округа на осуществление дорожной деятельности в отношении автомобильных дорог общего пользования местного значения</t>
  </si>
  <si>
    <t>Субсидия бюджету городского округа на формирование муниципальных дорожных фондов</t>
  </si>
  <si>
    <t>Субсидия бюджету городского округа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</si>
  <si>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 xml:space="preserve">Субсидии бюджетам городских округов  на модернизацию региональных систем дошкольного образования  за счет средств федерального бюджета  </t>
  </si>
  <si>
    <t xml:space="preserve">Cубсидия бюджету городского округа на модернизацию региональных систем дошкольного образования   за счет средств областного бюджета </t>
  </si>
  <si>
    <t>Субсидия бюджету городского округа на создание дополнительных мест для реализации основных образовательных программ дошкольного образования</t>
  </si>
  <si>
    <t>Субсидии бюджетам городских округов для обеспечения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</si>
  <si>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Иные межбюджетные трансферты бюджету городского округа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</si>
  <si>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 xml:space="preserve">Субвенции бюджетам городских округов на проведение Всероссийской сельскохозяйственной переписи </t>
  </si>
  <si>
    <t>Субсидия  бюджету городского округа на строительство зданий школ</t>
  </si>
  <si>
    <t>Субсидии бюджетам городских округов на достижение целевых показателей региональных программ в сфере дорожного хозяйства, предусматривающих приведение в нормативное состояние, а также развитие и увеличение пропускной способности сети автомобильных дорог общего пользования местного значения, за счет средств федерального бюджета</t>
  </si>
  <si>
    <t xml:space="preserve">Субсидия  бюджету городского округа на создание, функционирование и совершенствование информационно-технологической инфраструктуры электронного правительства Новгородской области </t>
  </si>
  <si>
    <t xml:space="preserve">Субсидии бюджетам городских округов на софинансирование социальных выплат молодым семьям на приобретение (строительство) жилья в рамках подпрограммы "Обеспечение жильем молодых семей" федеральной целевой программы "Жилище" на 2015-2020 годы за счет средств федерального бюджета </t>
  </si>
  <si>
    <t xml:space="preserve">Субсидия бюджету городского округа на софинансирование  социальных выплат молодым семьям на приобретение (строительство) жилья в рамках подпрограммы "Обеспечение жильем молодых семей" федеральной целевой программы "Жилище" на 2015-2020 годы за счет средств областного бюджета </t>
  </si>
  <si>
    <t xml:space="preserve">Субсидия  бюджету городского округа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 </t>
  </si>
  <si>
    <t>Субсидии бюджетам городского округа на проведение мероприятий по формированию в области сети базовых общеобразовательных организаций, в которых созданы условия для инклюзивного образования детей-инвалидов, в рамках реализации государственной программы Российской Федерации "Доступная среда"  на 2011-2015 годы, за счет средств федерального бюджета</t>
  </si>
  <si>
    <t>Субсидии бюджетам городских округов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  на 2011-2020 годы, за счет средств федерального  бюджета</t>
  </si>
  <si>
    <t>Субсидия бюджету городского округа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  на 2011-2020 годы, за счет средств областного  бюджета</t>
  </si>
  <si>
    <t>Субсидии бюджетам городских округов  на реализацию мероприятий по содействию созданию новых мест в общеобразовательных организациях</t>
  </si>
  <si>
    <t>Субсидия  бюджету городского округа на поддержку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 за счет средств областного бюджета</t>
  </si>
  <si>
    <t>Субсидия  бюджету городского округа на поддержку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 за счет средств федерального бюджета</t>
  </si>
  <si>
    <t>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отдельных категорий граждан в виде единовременной денежной выплаты на проведение капитального ремонта индивидуальных жилых домов</t>
  </si>
  <si>
    <t>Иные межбюджетные трансферты бюджету городского округа на комплектование книжных фондов библиотек муниципальных учреждений, подведомственных органам местного самоуправления городского округа области, реализующим полномочия в сфере культуры</t>
  </si>
  <si>
    <t xml:space="preserve">Иные межбюджетные трансферты бюджету городского округа на частичную компенсацию дополнительных расходов на повышение заработной оплаты труда работников бюджетной сферы </t>
  </si>
  <si>
    <t>Объем межбюджетных трансфертов, получаемых из других бюджетов бюджетной системы Российской Федерации в 2017 году и в плановом периоде 2018 и 2019 годов</t>
  </si>
  <si>
    <t>Плановый период</t>
  </si>
  <si>
    <t>2017 год</t>
  </si>
  <si>
    <t>3</t>
  </si>
  <si>
    <t>4</t>
  </si>
  <si>
    <t>2018 год</t>
  </si>
  <si>
    <t>2019 год</t>
  </si>
  <si>
    <t xml:space="preserve">                                                                                            </t>
  </si>
  <si>
    <t xml:space="preserve">                                                                                        </t>
  </si>
  <si>
    <t xml:space="preserve">  к решению Думы Великого Новгорода </t>
  </si>
  <si>
    <t>Субвенция бюджету городского округа на  компенсацию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</si>
  <si>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 xml:space="preserve">   субвенция бюджету городского округа по организации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</si>
  <si>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 xml:space="preserve">  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 </t>
  </si>
  <si>
    <t xml:space="preserve">   субвенция бюджету городского округа на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</si>
  <si>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 xml:space="preserve">   субвенция бюджету городского округа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в общеобразовательных организациях в пределах Новгородской области</t>
  </si>
  <si>
    <t xml:space="preserve">  от 28.12.2016 № 1058</t>
  </si>
  <si>
    <t>УТВЕРЖДЕНЫ</t>
  </si>
  <si>
    <t xml:space="preserve">решением Думы Великого Новгорода </t>
  </si>
  <si>
    <t>Изменения, которые вносятся в приложение 4 к решению Думы Великого Новгорода от   28.12.2016 № 1058</t>
  </si>
  <si>
    <t>Изложить приложение 4 в следующей редакции:</t>
  </si>
  <si>
    <t>"Приложение 4</t>
  </si>
  <si>
    <t xml:space="preserve">Субсидия бюджету городского округа на строительство зданий школ за счет средств областного бюджета </t>
  </si>
  <si>
    <t xml:space="preserve">Субсидия бюджету городского округа на строительство зданий школ за счет средств федерального бюджета </t>
  </si>
  <si>
    <t>Субсидия бюджету городского округа на проведение мероприятий по формированию в области сети организаций дополнительного образования детей, в которых создана универсальная безбарьерная среда для инклюзивного образования детей-инвалидов, детей с ограниченными возмозностями здоровья, в рамках реализации государственной программы РФ "Доступная среда" на 2011-2020 годы за счет средств федерального бюджета</t>
  </si>
  <si>
    <t>Субсидия бюджету городского округа на проведение мероприятий по формированию в области сети организаций дополнительного образования детей, в которых создана универсальная безбарьерная среда для инклюзивного образования детей-инвалидов, детей с ограниченными возмозностями здоровья, в рамках реализации государственной программы РФ "Доступная среда" на 2011-2020 годы за счет средств областного бюджета</t>
  </si>
  <si>
    <t xml:space="preserve">Субсидия бюджету городского округа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РФ "Доступная среда" на 2011-2020 годы за счет средств областного бюджета </t>
  </si>
  <si>
    <t xml:space="preserve">Субсидия бюджету городского округа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РФ "Доступная среда" на 2011-2020 годы за счет средств федерального бюджета </t>
  </si>
  <si>
    <t xml:space="preserve">Субсидия бюджету городского округа на реализацию мероприятий муниципальных программ, направленных на обустройство городских парков за счет средств федерального бюджета </t>
  </si>
  <si>
    <t xml:space="preserve">Субсидия бюджету городского округа на реализацию мероприятий муниципальных программ, направленных на обустройство городских парков за счет средств областного бюджета </t>
  </si>
  <si>
    <t xml:space="preserve">Субсидия бюджету городского округа на  реализацию мероприятий муниципальных программ, направленных на благоустройство дворовых территорий многоквартирных домов и на благоустройство общественных территорий за счет средств федерального бюджета </t>
  </si>
  <si>
    <t xml:space="preserve">Субсидия бюджету городского округа на  реализацию мероприятий муниципальных программ, направленных на благоустройство дворовых территорий многоквартирных домов и на благоустройство общественных территорий за счет средств областного бюджета </t>
  </si>
  <si>
    <t>Субсидия бюджету городского округа на ремонт бассейнов муниципальных общеобразовательных организаций</t>
  </si>
  <si>
    <t xml:space="preserve">Cубсидия бюджету городского округа на организацию  профессионального образования и дополнительного  образования выборных должностных лиц, служащих и муниципальных служащих Новгородской области </t>
  </si>
  <si>
    <t>Субсидия  бюджету городского округа на замену окон в муниципальных общеобразовательных организациях</t>
  </si>
  <si>
    <t>Иные межбюджетные трансферты бюджету городского округа на частичную компенсацию дополнительных расходов на повышение оплаты  труда работников бюджетной сферы</t>
  </si>
  <si>
    <t>Субсидия бюджету городского округа на обучение работников муниципальных учреждений, подведомственных органам местного самоуправления муниципальных районов, городского округа,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</si>
  <si>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Субсидия бюджету городского округа на укрепление материально-технической базы муниципальных учреждений (за исключением муниципальных домов культуры), подведомственных органам местного самоуправления муниципальных районов, городского округа, реализующим полномочия в сфере культуры</t>
  </si>
  <si>
    <t xml:space="preserve">Cубсидия бюджету городского округа на поддержку отрасли культуры в части комплектования книжных фондов муниципальных общедоступных библиотек муниципальных образований области за счет средств федерального бюджета </t>
  </si>
  <si>
    <t xml:space="preserve">Субсидия бюджету городского округа на поддержку отрасли культуры в части комплектования книжных фондов муниципальных общедоступных библиотек муниципальных образований области за счет средств областного бюджета </t>
  </si>
  <si>
    <t>Субсидия бюджету городского округа на завершение мероприятий 2016 года по строительству зданий школ</t>
  </si>
  <si>
    <t>Субсидия бюджету городского округа на поддержку творческой деятельности муниципальных театров, подведомственных органам местного самоуправления городского округа области, реализующим полномочия в сфере культуры, в городах с численностью населения до 300 тыс. человек за счет средств федерального бюджета</t>
  </si>
  <si>
    <t>Субсидия бюджету городского округа на поддержку творческой деятельности муниципальных театров, подведомственных органам местного самоуправления городского округа области, реализующим полномочия в сфере культуры, в городах с численностью населения до 300 тыс. человек за счет средств областного бюджета</t>
  </si>
  <si>
    <t>Субсидия бюджету городского округа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средств федерального бюджета</t>
  </si>
  <si>
    <t>Субсидия бюджету городского округа на реализацию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</t>
  </si>
  <si>
    <t>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инвалидам  Великой Отечественной войны в виде единовременной денежной выплаты на проведение капитального ремонта жилых помещений</t>
  </si>
  <si>
    <t>Иные межбюджетные трансферты бюджету городского округа на капитальный ремонт зданий муниципальных организаций, подведомственных органам управления образованием  городского округа области, за счет средств резервного фонда Президента Российской Федерации</t>
  </si>
  <si>
    <t xml:space="preserve">   субвенция бюджету городского округа на содержание штатных единиц, осуществляющих переданные отдельные государственные полномочия области</t>
  </si>
  <si>
    <t xml:space="preserve">   субвенция бюджету городского округа на осуществление отдельных государственных полномочий по реализации дополнительных мер социальной поддержки лиц, удостоенных звания "Герой Социалистического Труда"</t>
  </si>
  <si>
    <t>Иные межбюджетные трансферты бюджету городского округа на приобретение спортивно-технологического оборудования, инвентаря и экипировки для победителей смотров-конкурсов</t>
  </si>
  <si>
    <t>от 26.12.2017 № 1342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</si>
</sst>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55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56"/>
      <name val="Arial Cyr"/>
      <family val="0"/>
    </font>
    <font>
      <sz val="10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0"/>
      <color rgb="FFFF0000"/>
      <name val="Arial Cyr"/>
      <family val="0"/>
    </font>
    <font>
      <b/>
      <sz val="13"/>
      <color rgb="FFFF0000"/>
      <name val="Times New Roman"/>
      <family val="1"/>
    </font>
    <font>
      <b/>
      <sz val="10"/>
      <color rgb="FFFF0000"/>
      <name val="Arial Cyr"/>
      <family val="0"/>
    </font>
    <font>
      <sz val="10"/>
      <color theme="3"/>
      <name val="Arial Cyr"/>
      <family val="0"/>
    </font>
    <font>
      <sz val="10"/>
      <color theme="4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 wrapText="1"/>
    </xf>
    <xf numFmtId="3" fontId="1" fillId="33" borderId="10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justify" wrapText="1"/>
    </xf>
    <xf numFmtId="0" fontId="2" fillId="33" borderId="0" xfId="0" applyFont="1" applyFill="1" applyBorder="1" applyAlignment="1">
      <alignment horizontal="left" vertical="justify" wrapText="1"/>
    </xf>
    <xf numFmtId="3" fontId="2" fillId="33" borderId="0" xfId="0" applyNumberFormat="1" applyFont="1" applyFill="1" applyBorder="1" applyAlignment="1">
      <alignment horizontal="justify" vertical="distributed" wrapText="1"/>
    </xf>
    <xf numFmtId="170" fontId="2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justify" wrapText="1"/>
    </xf>
    <xf numFmtId="0" fontId="8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justify" vertical="distributed" wrapText="1"/>
    </xf>
    <xf numFmtId="170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justify" wrapText="1"/>
    </xf>
    <xf numFmtId="0" fontId="48" fillId="33" borderId="0" xfId="0" applyFont="1" applyFill="1" applyBorder="1" applyAlignment="1">
      <alignment horizontal="left" vertical="top" wrapText="1"/>
    </xf>
    <xf numFmtId="3" fontId="48" fillId="33" borderId="0" xfId="0" applyNumberFormat="1" applyFont="1" applyFill="1" applyBorder="1" applyAlignment="1">
      <alignment horizontal="justify" vertical="distributed" wrapText="1"/>
    </xf>
    <xf numFmtId="0" fontId="49" fillId="33" borderId="0" xfId="0" applyFont="1" applyFill="1" applyBorder="1" applyAlignment="1">
      <alignment vertical="top"/>
    </xf>
    <xf numFmtId="0" fontId="49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justify" vertical="distributed" wrapText="1"/>
    </xf>
    <xf numFmtId="3" fontId="7" fillId="33" borderId="0" xfId="0" applyNumberFormat="1" applyFont="1" applyFill="1" applyBorder="1" applyAlignment="1">
      <alignment horizontal="justify" vertical="distributed" wrapText="1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justify" wrapText="1"/>
    </xf>
    <xf numFmtId="0" fontId="7" fillId="33" borderId="0" xfId="0" applyFont="1" applyFill="1" applyBorder="1" applyAlignment="1">
      <alignment horizontal="left" vertical="justify" wrapText="1"/>
    </xf>
    <xf numFmtId="0" fontId="7" fillId="33" borderId="0" xfId="0" applyFont="1" applyFill="1" applyBorder="1" applyAlignment="1">
      <alignment horizontal="justify" vertical="justify" wrapText="1"/>
    </xf>
    <xf numFmtId="0" fontId="7" fillId="33" borderId="0" xfId="0" applyFont="1" applyFill="1" applyAlignment="1">
      <alignment horizontal="left" vertical="center" wrapText="1"/>
    </xf>
    <xf numFmtId="0" fontId="48" fillId="33" borderId="0" xfId="0" applyFont="1" applyFill="1" applyBorder="1" applyAlignment="1">
      <alignment horizontal="left" vertical="justify" wrapText="1"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 horizontal="center"/>
    </xf>
    <xf numFmtId="171" fontId="1" fillId="33" borderId="0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 horizontal="justify" wrapText="1"/>
    </xf>
    <xf numFmtId="3" fontId="48" fillId="33" borderId="0" xfId="0" applyNumberFormat="1" applyFont="1" applyFill="1" applyBorder="1" applyAlignment="1">
      <alignment horizontal="justify" wrapText="1"/>
    </xf>
    <xf numFmtId="0" fontId="49" fillId="33" borderId="0" xfId="0" applyFont="1" applyFill="1" applyBorder="1" applyAlignment="1">
      <alignment horizontal="justify"/>
    </xf>
    <xf numFmtId="0" fontId="48" fillId="33" borderId="0" xfId="0" applyNumberFormat="1" applyFont="1" applyFill="1" applyBorder="1" applyAlignment="1">
      <alignment horizontal="left" wrapText="1"/>
    </xf>
    <xf numFmtId="170" fontId="2" fillId="33" borderId="0" xfId="0" applyNumberFormat="1" applyFont="1" applyFill="1" applyBorder="1" applyAlignment="1">
      <alignment horizontal="center" vertical="distributed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left" vertical="justify" wrapText="1"/>
    </xf>
    <xf numFmtId="0" fontId="49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170" fontId="48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170" fontId="7" fillId="33" borderId="0" xfId="0" applyNumberFormat="1" applyFont="1" applyFill="1" applyBorder="1" applyAlignment="1">
      <alignment horizontal="center"/>
    </xf>
    <xf numFmtId="170" fontId="0" fillId="33" borderId="0" xfId="0" applyNumberFormat="1" applyFont="1" applyFill="1" applyBorder="1" applyAlignment="1">
      <alignment/>
    </xf>
    <xf numFmtId="170" fontId="7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justify" vertical="justify" wrapText="1"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vertical="top"/>
    </xf>
    <xf numFmtId="164" fontId="1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52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 wrapText="1"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3" fontId="1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justify"/>
    </xf>
    <xf numFmtId="164" fontId="1" fillId="33" borderId="11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wrapText="1"/>
    </xf>
    <xf numFmtId="3" fontId="1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justify"/>
    </xf>
    <xf numFmtId="164" fontId="1" fillId="33" borderId="13" xfId="0" applyNumberFormat="1" applyFont="1" applyFill="1" applyBorder="1" applyAlignment="1">
      <alignment horizontal="right" vertical="justify"/>
    </xf>
    <xf numFmtId="0" fontId="1" fillId="33" borderId="14" xfId="0" applyFont="1" applyFill="1" applyBorder="1" applyAlignment="1">
      <alignment horizontal="center" vertical="justify" wrapText="1"/>
    </xf>
    <xf numFmtId="0" fontId="1" fillId="33" borderId="13" xfId="0" applyFont="1" applyFill="1" applyBorder="1" applyAlignment="1">
      <alignment horizontal="center" vertical="justify" wrapText="1"/>
    </xf>
    <xf numFmtId="3" fontId="1" fillId="33" borderId="14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164" fontId="1" fillId="33" borderId="15" xfId="0" applyNumberFormat="1" applyFont="1" applyFill="1" applyBorder="1" applyAlignment="1">
      <alignment horizontal="center" vertical="center" wrapText="1"/>
    </xf>
    <xf numFmtId="164" fontId="1" fillId="33" borderId="16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77"/>
  <sheetViews>
    <sheetView tabSelected="1" zoomScalePageLayoutView="0" workbookViewId="0" topLeftCell="B1">
      <selection activeCell="C4" sqref="C4"/>
    </sheetView>
  </sheetViews>
  <sheetFormatPr defaultColWidth="9.00390625" defaultRowHeight="12.75"/>
  <cols>
    <col min="1" max="1" width="27.625" style="61" hidden="1" customWidth="1"/>
    <col min="2" max="2" width="74.375" style="29" customWidth="1"/>
    <col min="3" max="3" width="17.875" style="5" customWidth="1"/>
    <col min="4" max="4" width="19.875" style="1" customWidth="1"/>
    <col min="5" max="5" width="19.25390625" style="1" customWidth="1"/>
    <col min="6" max="23" width="9.125" style="1" hidden="1" customWidth="1"/>
    <col min="24" max="26" width="0" style="1" hidden="1" customWidth="1"/>
    <col min="27" max="27" width="10.25390625" style="1" hidden="1" customWidth="1"/>
    <col min="28" max="94" width="0" style="1" hidden="1" customWidth="1"/>
    <col min="95" max="95" width="12.25390625" style="1" hidden="1" customWidth="1"/>
    <col min="96" max="102" width="0" style="1" hidden="1" customWidth="1"/>
    <col min="103" max="16384" width="9.125" style="1" customWidth="1"/>
  </cols>
  <sheetData>
    <row r="1" spans="2:6" ht="16.5">
      <c r="B1" s="60"/>
      <c r="C1" s="63" t="s">
        <v>170</v>
      </c>
      <c r="D1" s="64"/>
      <c r="E1" s="64"/>
      <c r="F1" s="48"/>
    </row>
    <row r="2" spans="2:6" ht="16.5">
      <c r="B2" s="60"/>
      <c r="C2" s="63" t="s">
        <v>171</v>
      </c>
      <c r="D2" s="64"/>
      <c r="E2" s="64"/>
      <c r="F2" s="48"/>
    </row>
    <row r="3" spans="2:6" ht="16.5">
      <c r="B3" s="60"/>
      <c r="C3" s="63" t="s">
        <v>203</v>
      </c>
      <c r="D3" s="64"/>
      <c r="E3" s="64"/>
      <c r="F3" s="48"/>
    </row>
    <row r="4" spans="2:9" ht="16.5">
      <c r="B4" s="60"/>
      <c r="C4" s="48"/>
      <c r="D4" s="48"/>
      <c r="E4" s="48"/>
      <c r="F4" s="48"/>
      <c r="G4" s="63"/>
      <c r="H4" s="64"/>
      <c r="I4" s="64"/>
    </row>
    <row r="5" spans="2:9" ht="16.5">
      <c r="B5" s="65" t="s">
        <v>172</v>
      </c>
      <c r="C5" s="66"/>
      <c r="D5" s="66"/>
      <c r="E5" s="66"/>
      <c r="F5" s="57"/>
      <c r="G5" s="57"/>
      <c r="H5" s="57"/>
      <c r="I5" s="57"/>
    </row>
    <row r="6" spans="2:9" ht="13.5" customHeight="1">
      <c r="B6" s="57"/>
      <c r="C6" s="57"/>
      <c r="D6" s="57"/>
      <c r="E6" s="57"/>
      <c r="F6" s="57"/>
      <c r="G6" s="57"/>
      <c r="H6" s="57"/>
      <c r="I6" s="57"/>
    </row>
    <row r="7" spans="2:9" ht="16.5" hidden="1">
      <c r="B7" s="57"/>
      <c r="C7" s="57"/>
      <c r="D7" s="57"/>
      <c r="E7" s="57"/>
      <c r="F7" s="57"/>
      <c r="G7" s="57"/>
      <c r="H7" s="57"/>
      <c r="I7" s="57"/>
    </row>
    <row r="8" spans="2:9" ht="16.5">
      <c r="B8" s="67" t="s">
        <v>173</v>
      </c>
      <c r="C8" s="66"/>
      <c r="D8" s="66"/>
      <c r="E8" s="66"/>
      <c r="F8" s="58"/>
      <c r="G8" s="58"/>
      <c r="H8" s="58"/>
      <c r="I8" s="58"/>
    </row>
    <row r="9" ht="16.5" hidden="1"/>
    <row r="10" spans="1:5" s="3" customFormat="1" ht="16.5">
      <c r="A10" s="2"/>
      <c r="B10" s="59" t="s">
        <v>161</v>
      </c>
      <c r="C10" s="68" t="s">
        <v>174</v>
      </c>
      <c r="D10" s="69"/>
      <c r="E10" s="69"/>
    </row>
    <row r="11" spans="2:5" ht="16.5">
      <c r="B11" s="59" t="s">
        <v>162</v>
      </c>
      <c r="C11" s="68" t="s">
        <v>163</v>
      </c>
      <c r="D11" s="69"/>
      <c r="E11" s="69"/>
    </row>
    <row r="12" spans="2:5" ht="16.5">
      <c r="B12" s="59" t="s">
        <v>162</v>
      </c>
      <c r="C12" s="68" t="s">
        <v>169</v>
      </c>
      <c r="D12" s="69"/>
      <c r="E12" s="69"/>
    </row>
    <row r="13" ht="13.5" customHeight="1">
      <c r="B13" s="4"/>
    </row>
    <row r="14" spans="1:5" ht="34.5" customHeight="1">
      <c r="A14" s="78" t="s">
        <v>154</v>
      </c>
      <c r="B14" s="78"/>
      <c r="C14" s="78"/>
      <c r="D14" s="66"/>
      <c r="E14" s="66"/>
    </row>
    <row r="15" spans="4:5" ht="16.5" customHeight="1">
      <c r="D15" s="71" t="s">
        <v>74</v>
      </c>
      <c r="E15" s="71"/>
    </row>
    <row r="16" spans="1:5" ht="18" customHeight="1">
      <c r="A16" s="72" t="s">
        <v>8</v>
      </c>
      <c r="B16" s="74" t="s">
        <v>55</v>
      </c>
      <c r="C16" s="76" t="s">
        <v>156</v>
      </c>
      <c r="D16" s="79" t="s">
        <v>155</v>
      </c>
      <c r="E16" s="80"/>
    </row>
    <row r="17" spans="1:5" s="3" customFormat="1" ht="17.25" customHeight="1">
      <c r="A17" s="73"/>
      <c r="B17" s="75"/>
      <c r="C17" s="77"/>
      <c r="D17" s="37" t="s">
        <v>159</v>
      </c>
      <c r="E17" s="62" t="s">
        <v>160</v>
      </c>
    </row>
    <row r="18" spans="1:5" s="3" customFormat="1" ht="15" customHeight="1">
      <c r="A18" s="6">
        <v>1</v>
      </c>
      <c r="B18" s="7">
        <v>1</v>
      </c>
      <c r="C18" s="8" t="s">
        <v>6</v>
      </c>
      <c r="D18" s="8" t="s">
        <v>157</v>
      </c>
      <c r="E18" s="8" t="s">
        <v>158</v>
      </c>
    </row>
    <row r="19" spans="1:5" s="3" customFormat="1" ht="18.75" customHeight="1">
      <c r="A19" s="9" t="s">
        <v>9</v>
      </c>
      <c r="B19" s="10" t="s">
        <v>10</v>
      </c>
      <c r="C19" s="36">
        <f>C20</f>
        <v>3906574.044630001</v>
      </c>
      <c r="D19" s="36">
        <f>D20</f>
        <v>2495100.6</v>
      </c>
      <c r="E19" s="36">
        <f>E20</f>
        <v>2492613.2</v>
      </c>
    </row>
    <row r="20" spans="1:5" s="3" customFormat="1" ht="33">
      <c r="A20" s="9" t="s">
        <v>11</v>
      </c>
      <c r="B20" s="10" t="s">
        <v>12</v>
      </c>
      <c r="C20" s="11">
        <f>C23+C126+C186+C21</f>
        <v>3906574.044630001</v>
      </c>
      <c r="D20" s="11">
        <f>D23+D126+D186+D21</f>
        <v>2495100.6</v>
      </c>
      <c r="E20" s="11">
        <f>E23+E126+E186+E21</f>
        <v>2492613.2</v>
      </c>
    </row>
    <row r="21" spans="1:3" s="13" customFormat="1" ht="34.5" customHeight="1" hidden="1">
      <c r="A21" s="12"/>
      <c r="B21" s="10" t="s">
        <v>31</v>
      </c>
      <c r="C21" s="11">
        <f>C22</f>
        <v>0</v>
      </c>
    </row>
    <row r="22" spans="1:3" s="13" customFormat="1" ht="49.5" hidden="1">
      <c r="A22" s="12"/>
      <c r="B22" s="14" t="s">
        <v>124</v>
      </c>
      <c r="C22" s="15"/>
    </row>
    <row r="23" spans="1:5" s="3" customFormat="1" ht="33">
      <c r="A23" s="9" t="s">
        <v>13</v>
      </c>
      <c r="B23" s="10" t="s">
        <v>18</v>
      </c>
      <c r="C23" s="11">
        <f>SUM(C24:C125)</f>
        <v>1554581.0610000007</v>
      </c>
      <c r="D23" s="11">
        <f>SUM(D24:D125)</f>
        <v>88145</v>
      </c>
      <c r="E23" s="11">
        <f>SUM(E24:E125)</f>
        <v>88145</v>
      </c>
    </row>
    <row r="24" spans="1:73" s="20" customFormat="1" ht="33">
      <c r="A24" s="38"/>
      <c r="B24" s="14" t="s">
        <v>76</v>
      </c>
      <c r="C24" s="15">
        <f>50000+4000+3000</f>
        <v>57000</v>
      </c>
      <c r="D24" s="15">
        <v>0</v>
      </c>
      <c r="E24" s="15">
        <v>0</v>
      </c>
      <c r="F24" s="55">
        <v>50000</v>
      </c>
      <c r="G24" s="39"/>
      <c r="AA24" s="43">
        <v>4000</v>
      </c>
      <c r="BU24" s="43">
        <v>3000</v>
      </c>
    </row>
    <row r="25" spans="1:5" s="42" customFormat="1" ht="33">
      <c r="A25" s="16"/>
      <c r="B25" s="14" t="s">
        <v>131</v>
      </c>
      <c r="C25" s="15">
        <v>176289</v>
      </c>
      <c r="D25" s="15">
        <v>88145</v>
      </c>
      <c r="E25" s="15">
        <v>88145</v>
      </c>
    </row>
    <row r="26" spans="1:95" s="42" customFormat="1" ht="82.5">
      <c r="A26" s="16"/>
      <c r="B26" s="14" t="s">
        <v>132</v>
      </c>
      <c r="C26" s="15">
        <f>110000+109000-12346</f>
        <v>206654</v>
      </c>
      <c r="D26" s="15">
        <v>0</v>
      </c>
      <c r="E26" s="15">
        <v>0</v>
      </c>
      <c r="L26" s="43"/>
      <c r="P26" s="43"/>
      <c r="AA26" s="43">
        <v>109000</v>
      </c>
      <c r="AL26" s="43">
        <v>173000</v>
      </c>
      <c r="CQ26" s="43">
        <v>-12346</v>
      </c>
    </row>
    <row r="27" spans="1:95" s="42" customFormat="1" ht="99">
      <c r="A27" s="16"/>
      <c r="B27" s="14" t="s">
        <v>196</v>
      </c>
      <c r="C27" s="15">
        <f>173000-36461.331</f>
        <v>136538.669</v>
      </c>
      <c r="D27" s="15">
        <v>0</v>
      </c>
      <c r="E27" s="15">
        <v>0</v>
      </c>
      <c r="L27" s="43"/>
      <c r="P27" s="43"/>
      <c r="AA27" s="43">
        <v>109000</v>
      </c>
      <c r="AL27" s="43">
        <v>173000</v>
      </c>
      <c r="CQ27" s="43">
        <v>-36461.331</v>
      </c>
    </row>
    <row r="28" spans="1:7" s="20" customFormat="1" ht="99" hidden="1">
      <c r="A28" s="28"/>
      <c r="B28" s="18" t="s">
        <v>140</v>
      </c>
      <c r="C28" s="41"/>
      <c r="G28" s="39"/>
    </row>
    <row r="29" spans="1:3" s="19" customFormat="1" ht="50.25" customHeight="1" hidden="1">
      <c r="A29" s="17"/>
      <c r="B29" s="18" t="s">
        <v>130</v>
      </c>
      <c r="C29" s="41"/>
    </row>
    <row r="30" spans="1:3" s="20" customFormat="1" ht="49.5" hidden="1">
      <c r="A30" s="38"/>
      <c r="B30" s="18" t="s">
        <v>50</v>
      </c>
      <c r="C30" s="41"/>
    </row>
    <row r="31" spans="1:3" s="20" customFormat="1" ht="99" hidden="1">
      <c r="A31" s="38"/>
      <c r="B31" s="18" t="s">
        <v>49</v>
      </c>
      <c r="C31" s="41"/>
    </row>
    <row r="32" spans="1:3" s="19" customFormat="1" ht="64.5" customHeight="1" hidden="1">
      <c r="A32" s="17"/>
      <c r="B32" s="18" t="s">
        <v>32</v>
      </c>
      <c r="C32" s="41"/>
    </row>
    <row r="33" spans="1:3" s="19" customFormat="1" ht="33" hidden="1">
      <c r="A33" s="17"/>
      <c r="B33" s="18" t="s">
        <v>28</v>
      </c>
      <c r="C33" s="41"/>
    </row>
    <row r="34" spans="1:3" s="19" customFormat="1" ht="66" customHeight="1" hidden="1">
      <c r="A34" s="17"/>
      <c r="B34" s="18" t="s">
        <v>65</v>
      </c>
      <c r="C34" s="41"/>
    </row>
    <row r="35" spans="1:3" s="19" customFormat="1" ht="66" hidden="1">
      <c r="A35" s="17"/>
      <c r="B35" s="18" t="s">
        <v>75</v>
      </c>
      <c r="C35" s="41"/>
    </row>
    <row r="36" spans="1:3" s="19" customFormat="1" ht="66" hidden="1">
      <c r="A36" s="17"/>
      <c r="B36" s="18" t="s">
        <v>136</v>
      </c>
      <c r="C36" s="41"/>
    </row>
    <row r="37" spans="1:3" s="19" customFormat="1" ht="82.5" hidden="1">
      <c r="A37" s="17"/>
      <c r="B37" s="18" t="s">
        <v>54</v>
      </c>
      <c r="C37" s="41"/>
    </row>
    <row r="38" spans="1:3" s="34" customFormat="1" ht="34.5" customHeight="1" hidden="1">
      <c r="A38" s="32"/>
      <c r="B38" s="33" t="s">
        <v>76</v>
      </c>
      <c r="C38" s="41"/>
    </row>
    <row r="39" spans="1:3" s="19" customFormat="1" ht="82.5" hidden="1">
      <c r="A39" s="17"/>
      <c r="B39" s="18" t="s">
        <v>112</v>
      </c>
      <c r="C39" s="41"/>
    </row>
    <row r="40" spans="1:3" s="19" customFormat="1" ht="72" customHeight="1" hidden="1">
      <c r="A40" s="17"/>
      <c r="B40" s="18" t="s">
        <v>33</v>
      </c>
      <c r="C40" s="41"/>
    </row>
    <row r="41" spans="1:3" s="19" customFormat="1" ht="66" customHeight="1" hidden="1">
      <c r="A41" s="17"/>
      <c r="B41" s="18" t="s">
        <v>59</v>
      </c>
      <c r="C41" s="41"/>
    </row>
    <row r="42" spans="1:3" s="19" customFormat="1" ht="82.5" hidden="1">
      <c r="A42" s="17"/>
      <c r="B42" s="18" t="s">
        <v>99</v>
      </c>
      <c r="C42" s="41"/>
    </row>
    <row r="43" spans="1:3" s="19" customFormat="1" ht="35.25" customHeight="1" hidden="1">
      <c r="A43" s="17"/>
      <c r="B43" s="18" t="s">
        <v>30</v>
      </c>
      <c r="C43" s="41"/>
    </row>
    <row r="44" spans="1:3" s="19" customFormat="1" ht="99" hidden="1">
      <c r="A44" s="17" t="s">
        <v>27</v>
      </c>
      <c r="B44" s="18" t="s">
        <v>52</v>
      </c>
      <c r="C44" s="41"/>
    </row>
    <row r="45" spans="1:3" s="19" customFormat="1" ht="82.5" hidden="1">
      <c r="A45" s="17"/>
      <c r="B45" s="18" t="s">
        <v>41</v>
      </c>
      <c r="C45" s="41"/>
    </row>
    <row r="46" spans="1:3" s="19" customFormat="1" ht="33.75" customHeight="1" hidden="1">
      <c r="A46" s="17"/>
      <c r="B46" s="18" t="s">
        <v>76</v>
      </c>
      <c r="C46" s="41"/>
    </row>
    <row r="47" spans="1:3" s="19" customFormat="1" ht="115.5" hidden="1">
      <c r="A47" s="17"/>
      <c r="B47" s="18" t="s">
        <v>88</v>
      </c>
      <c r="C47" s="41"/>
    </row>
    <row r="48" spans="1:3" s="19" customFormat="1" ht="82.5" hidden="1">
      <c r="A48" s="17"/>
      <c r="B48" s="18" t="s">
        <v>61</v>
      </c>
      <c r="C48" s="41"/>
    </row>
    <row r="49" spans="1:3" s="19" customFormat="1" ht="99.75" customHeight="1" hidden="1">
      <c r="A49" s="17"/>
      <c r="B49" s="18" t="s">
        <v>90</v>
      </c>
      <c r="C49" s="41"/>
    </row>
    <row r="50" spans="1:3" s="19" customFormat="1" ht="65.25" customHeight="1" hidden="1">
      <c r="A50" s="17"/>
      <c r="B50" s="18" t="s">
        <v>53</v>
      </c>
      <c r="C50" s="41"/>
    </row>
    <row r="51" spans="1:3" s="19" customFormat="1" ht="99" hidden="1">
      <c r="A51" s="17"/>
      <c r="B51" s="18" t="s">
        <v>64</v>
      </c>
      <c r="C51" s="41"/>
    </row>
    <row r="52" spans="1:3" s="19" customFormat="1" ht="82.5" hidden="1">
      <c r="A52" s="17"/>
      <c r="B52" s="18" t="s">
        <v>58</v>
      </c>
      <c r="C52" s="41"/>
    </row>
    <row r="53" spans="1:3" s="19" customFormat="1" ht="49.5" hidden="1">
      <c r="A53" s="17"/>
      <c r="B53" s="18" t="s">
        <v>63</v>
      </c>
      <c r="C53" s="41"/>
    </row>
    <row r="54" spans="1:3" s="19" customFormat="1" ht="33" hidden="1">
      <c r="A54" s="17"/>
      <c r="B54" s="18" t="s">
        <v>89</v>
      </c>
      <c r="C54" s="41"/>
    </row>
    <row r="55" spans="1:3" s="19" customFormat="1" ht="33" hidden="1">
      <c r="A55" s="17"/>
      <c r="B55" s="18" t="s">
        <v>94</v>
      </c>
      <c r="C55" s="41"/>
    </row>
    <row r="56" spans="1:3" s="19" customFormat="1" ht="66" hidden="1">
      <c r="A56" s="17"/>
      <c r="B56" s="18" t="s">
        <v>95</v>
      </c>
      <c r="C56" s="41"/>
    </row>
    <row r="57" spans="1:3" s="19" customFormat="1" ht="99" hidden="1">
      <c r="A57" s="17"/>
      <c r="B57" s="18" t="s">
        <v>5</v>
      </c>
      <c r="C57" s="41"/>
    </row>
    <row r="58" spans="1:3" s="19" customFormat="1" ht="48" customHeight="1" hidden="1">
      <c r="A58" s="17"/>
      <c r="B58" s="18" t="s">
        <v>4</v>
      </c>
      <c r="C58" s="41"/>
    </row>
    <row r="59" spans="1:3" s="19" customFormat="1" ht="49.5" hidden="1">
      <c r="A59" s="17"/>
      <c r="B59" s="18" t="s">
        <v>46</v>
      </c>
      <c r="C59" s="41"/>
    </row>
    <row r="60" spans="1:3" s="19" customFormat="1" ht="33" hidden="1">
      <c r="A60" s="17"/>
      <c r="B60" s="18" t="s">
        <v>34</v>
      </c>
      <c r="C60" s="41"/>
    </row>
    <row r="61" spans="1:3" s="19" customFormat="1" ht="82.5" customHeight="1" hidden="1">
      <c r="A61" s="17"/>
      <c r="B61" s="18" t="s">
        <v>85</v>
      </c>
      <c r="C61" s="41"/>
    </row>
    <row r="62" spans="1:3" s="19" customFormat="1" ht="115.5" hidden="1">
      <c r="A62" s="17"/>
      <c r="B62" s="18" t="s">
        <v>7</v>
      </c>
      <c r="C62" s="41"/>
    </row>
    <row r="63" spans="1:3" s="19" customFormat="1" ht="37.5" customHeight="1" hidden="1">
      <c r="A63" s="17"/>
      <c r="B63" s="18" t="s">
        <v>35</v>
      </c>
      <c r="C63" s="41"/>
    </row>
    <row r="64" spans="1:3" s="19" customFormat="1" ht="82.5" hidden="1">
      <c r="A64" s="17"/>
      <c r="B64" s="18" t="s">
        <v>42</v>
      </c>
      <c r="C64" s="41"/>
    </row>
    <row r="65" spans="1:3" s="19" customFormat="1" ht="81.75" customHeight="1" hidden="1">
      <c r="A65" s="17"/>
      <c r="B65" s="18" t="s">
        <v>43</v>
      </c>
      <c r="C65" s="41"/>
    </row>
    <row r="66" spans="1:3" s="19" customFormat="1" ht="56.25" customHeight="1" hidden="1">
      <c r="A66" s="17"/>
      <c r="B66" s="18" t="s">
        <v>36</v>
      </c>
      <c r="C66" s="41"/>
    </row>
    <row r="67" spans="1:3" s="19" customFormat="1" ht="33" hidden="1">
      <c r="A67" s="17"/>
      <c r="B67" s="18" t="s">
        <v>44</v>
      </c>
      <c r="C67" s="41"/>
    </row>
    <row r="68" spans="1:3" s="19" customFormat="1" ht="49.5" hidden="1">
      <c r="A68" s="17"/>
      <c r="B68" s="18" t="s">
        <v>62</v>
      </c>
      <c r="C68" s="41"/>
    </row>
    <row r="69" spans="1:3" s="19" customFormat="1" ht="51" customHeight="1" hidden="1">
      <c r="A69" s="17"/>
      <c r="B69" s="18" t="s">
        <v>56</v>
      </c>
      <c r="C69" s="41"/>
    </row>
    <row r="70" spans="1:3" s="19" customFormat="1" ht="82.5" hidden="1">
      <c r="A70" s="17"/>
      <c r="B70" s="18" t="s">
        <v>67</v>
      </c>
      <c r="C70" s="41"/>
    </row>
    <row r="71" spans="1:3" s="19" customFormat="1" ht="68.25" customHeight="1" hidden="1">
      <c r="A71" s="17"/>
      <c r="B71" s="18" t="s">
        <v>68</v>
      </c>
      <c r="C71" s="41"/>
    </row>
    <row r="72" spans="1:3" s="19" customFormat="1" ht="132" hidden="1">
      <c r="A72" s="17"/>
      <c r="B72" s="18" t="s">
        <v>66</v>
      </c>
      <c r="C72" s="41"/>
    </row>
    <row r="73" spans="1:3" s="19" customFormat="1" ht="99" hidden="1">
      <c r="A73" s="17"/>
      <c r="B73" s="18" t="s">
        <v>92</v>
      </c>
      <c r="C73" s="41"/>
    </row>
    <row r="74" spans="1:3" s="19" customFormat="1" ht="82.5" hidden="1">
      <c r="A74" s="17"/>
      <c r="B74" s="18" t="s">
        <v>91</v>
      </c>
      <c r="C74" s="41"/>
    </row>
    <row r="75" spans="1:3" s="19" customFormat="1" ht="33" hidden="1">
      <c r="A75" s="17"/>
      <c r="B75" s="18" t="s">
        <v>70</v>
      </c>
      <c r="C75" s="41"/>
    </row>
    <row r="76" spans="1:3" s="19" customFormat="1" ht="66" hidden="1">
      <c r="A76" s="17"/>
      <c r="B76" s="18" t="s">
        <v>71</v>
      </c>
      <c r="C76" s="41"/>
    </row>
    <row r="77" spans="1:3" s="19" customFormat="1" ht="99.75" customHeight="1" hidden="1">
      <c r="A77" s="17"/>
      <c r="B77" s="18" t="s">
        <v>72</v>
      </c>
      <c r="C77" s="41"/>
    </row>
    <row r="78" spans="1:3" s="19" customFormat="1" ht="54.75" customHeight="1" hidden="1">
      <c r="A78" s="17"/>
      <c r="B78" s="18" t="s">
        <v>86</v>
      </c>
      <c r="C78" s="41"/>
    </row>
    <row r="79" spans="1:3" s="19" customFormat="1" ht="49.5" hidden="1">
      <c r="A79" s="17"/>
      <c r="B79" s="18" t="s">
        <v>93</v>
      </c>
      <c r="C79" s="41"/>
    </row>
    <row r="80" spans="1:3" s="19" customFormat="1" ht="66" hidden="1">
      <c r="A80" s="17"/>
      <c r="B80" s="18" t="s">
        <v>96</v>
      </c>
      <c r="C80" s="41"/>
    </row>
    <row r="81" spans="1:3" s="19" customFormat="1" ht="115.5" hidden="1">
      <c r="A81" s="17"/>
      <c r="B81" s="18" t="s">
        <v>113</v>
      </c>
      <c r="C81" s="41"/>
    </row>
    <row r="82" spans="1:3" s="19" customFormat="1" ht="99" hidden="1">
      <c r="A82" s="17"/>
      <c r="B82" s="18" t="s">
        <v>119</v>
      </c>
      <c r="C82" s="41"/>
    </row>
    <row r="83" spans="1:21" s="19" customFormat="1" ht="25.5" customHeight="1" hidden="1">
      <c r="A83" s="17"/>
      <c r="B83" s="18" t="s">
        <v>139</v>
      </c>
      <c r="C83" s="41"/>
      <c r="G83" s="39"/>
      <c r="U83" s="39"/>
    </row>
    <row r="84" spans="1:7" s="19" customFormat="1" ht="49.5" hidden="1">
      <c r="A84" s="17"/>
      <c r="B84" s="18" t="s">
        <v>148</v>
      </c>
      <c r="C84" s="41"/>
      <c r="G84" s="39"/>
    </row>
    <row r="85" spans="1:12" s="19" customFormat="1" ht="99" hidden="1">
      <c r="A85" s="17"/>
      <c r="B85" s="18" t="s">
        <v>146</v>
      </c>
      <c r="C85" s="41"/>
      <c r="G85" s="39"/>
      <c r="L85" s="20"/>
    </row>
    <row r="86" spans="1:3" s="19" customFormat="1" ht="99" hidden="1">
      <c r="A86" s="17"/>
      <c r="B86" s="18" t="s">
        <v>145</v>
      </c>
      <c r="C86" s="41"/>
    </row>
    <row r="87" spans="1:3" s="19" customFormat="1" ht="99" hidden="1">
      <c r="A87" s="17"/>
      <c r="B87" s="18" t="s">
        <v>123</v>
      </c>
      <c r="C87" s="41"/>
    </row>
    <row r="88" spans="1:12" s="19" customFormat="1" ht="99" hidden="1">
      <c r="A88" s="17"/>
      <c r="B88" s="18" t="s">
        <v>147</v>
      </c>
      <c r="C88" s="41"/>
      <c r="G88" s="39"/>
      <c r="L88" s="20"/>
    </row>
    <row r="89" spans="1:7" s="19" customFormat="1" ht="57" customHeight="1" hidden="1">
      <c r="A89" s="17"/>
      <c r="B89" s="18" t="s">
        <v>141</v>
      </c>
      <c r="C89" s="41"/>
      <c r="G89" s="39"/>
    </row>
    <row r="90" spans="1:3" s="19" customFormat="1" ht="33" hidden="1">
      <c r="A90" s="17"/>
      <c r="B90" s="18" t="s">
        <v>115</v>
      </c>
      <c r="C90" s="41"/>
    </row>
    <row r="91" spans="1:3" s="19" customFormat="1" ht="82.5" hidden="1">
      <c r="A91" s="17"/>
      <c r="B91" s="18" t="s">
        <v>116</v>
      </c>
      <c r="C91" s="41"/>
    </row>
    <row r="92" spans="1:3" s="19" customFormat="1" ht="115.5" hidden="1">
      <c r="A92" s="17"/>
      <c r="B92" s="18" t="s">
        <v>120</v>
      </c>
      <c r="C92" s="41"/>
    </row>
    <row r="93" spans="1:3" s="19" customFormat="1" ht="49.5" hidden="1">
      <c r="A93" s="17"/>
      <c r="B93" s="18" t="s">
        <v>133</v>
      </c>
      <c r="C93" s="41"/>
    </row>
    <row r="94" spans="1:3" s="19" customFormat="1" ht="49.5" hidden="1">
      <c r="A94" s="17"/>
      <c r="B94" s="18" t="s">
        <v>134</v>
      </c>
      <c r="C94" s="41"/>
    </row>
    <row r="95" spans="1:3" s="19" customFormat="1" ht="49.5" hidden="1">
      <c r="A95" s="17"/>
      <c r="B95" s="18" t="s">
        <v>135</v>
      </c>
      <c r="C95" s="41"/>
    </row>
    <row r="96" spans="1:12" s="19" customFormat="1" ht="66" hidden="1">
      <c r="A96" s="17"/>
      <c r="B96" s="18" t="s">
        <v>144</v>
      </c>
      <c r="C96" s="41"/>
      <c r="L96" s="39"/>
    </row>
    <row r="97" spans="1:12" s="19" customFormat="1" ht="66" hidden="1">
      <c r="A97" s="17"/>
      <c r="B97" s="18" t="s">
        <v>149</v>
      </c>
      <c r="C97" s="41"/>
      <c r="L97" s="39"/>
    </row>
    <row r="98" spans="1:16" s="19" customFormat="1" ht="66" hidden="1">
      <c r="A98" s="17"/>
      <c r="B98" s="18" t="s">
        <v>150</v>
      </c>
      <c r="C98" s="41"/>
      <c r="L98" s="39"/>
      <c r="P98" s="39"/>
    </row>
    <row r="99" spans="1:38" s="19" customFormat="1" ht="82.5">
      <c r="A99" s="17"/>
      <c r="B99" s="14" t="s">
        <v>142</v>
      </c>
      <c r="C99" s="15">
        <f>6731.85+36.025</f>
        <v>6767.875</v>
      </c>
      <c r="D99" s="15">
        <v>0</v>
      </c>
      <c r="E99" s="15">
        <v>0</v>
      </c>
      <c r="G99" s="39"/>
      <c r="P99" s="39"/>
      <c r="U99" s="54">
        <v>6731.85</v>
      </c>
      <c r="AL99" s="50">
        <v>36.025</v>
      </c>
    </row>
    <row r="100" spans="1:38" s="19" customFormat="1" ht="82.5">
      <c r="A100" s="17"/>
      <c r="B100" s="14" t="s">
        <v>143</v>
      </c>
      <c r="C100" s="15">
        <f>9604.97+51.4</f>
        <v>9656.369999999999</v>
      </c>
      <c r="D100" s="15">
        <v>0</v>
      </c>
      <c r="E100" s="15">
        <v>0</v>
      </c>
      <c r="G100" s="39"/>
      <c r="P100" s="39"/>
      <c r="U100" s="50">
        <v>9604.97</v>
      </c>
      <c r="AL100" s="50">
        <v>51.4</v>
      </c>
    </row>
    <row r="101" spans="1:3" s="19" customFormat="1" ht="66" hidden="1">
      <c r="A101" s="17"/>
      <c r="B101" s="18" t="s">
        <v>121</v>
      </c>
      <c r="C101" s="41"/>
    </row>
    <row r="102" spans="1:3" s="19" customFormat="1" ht="66" hidden="1">
      <c r="A102" s="17"/>
      <c r="B102" s="18" t="s">
        <v>122</v>
      </c>
      <c r="C102" s="41"/>
    </row>
    <row r="103" spans="1:38" s="19" customFormat="1" ht="33">
      <c r="A103" s="17"/>
      <c r="B103" s="14" t="s">
        <v>193</v>
      </c>
      <c r="C103" s="15">
        <f>49000-18235.2+18235.2</f>
        <v>49000</v>
      </c>
      <c r="D103" s="15">
        <v>0</v>
      </c>
      <c r="E103" s="15">
        <v>0</v>
      </c>
      <c r="F103" s="51">
        <v>49000</v>
      </c>
      <c r="U103" s="50">
        <v>-18235.2</v>
      </c>
      <c r="AL103" s="51">
        <v>18235.2</v>
      </c>
    </row>
    <row r="104" spans="1:21" s="19" customFormat="1" ht="33">
      <c r="A104" s="17"/>
      <c r="B104" s="14" t="s">
        <v>175</v>
      </c>
      <c r="C104" s="15">
        <f>240000+18235.2</f>
        <v>258235.2</v>
      </c>
      <c r="D104" s="15">
        <v>0</v>
      </c>
      <c r="E104" s="15">
        <v>0</v>
      </c>
      <c r="F104" s="51">
        <v>240000</v>
      </c>
      <c r="U104" s="51">
        <v>18235.2</v>
      </c>
    </row>
    <row r="105" spans="1:21" s="19" customFormat="1" ht="33">
      <c r="A105" s="17"/>
      <c r="B105" s="14" t="s">
        <v>176</v>
      </c>
      <c r="C105" s="15">
        <f>541764.8</f>
        <v>541764.8</v>
      </c>
      <c r="D105" s="15">
        <v>0</v>
      </c>
      <c r="E105" s="15">
        <v>0</v>
      </c>
      <c r="F105" s="51"/>
      <c r="U105" s="50">
        <v>541764.8</v>
      </c>
    </row>
    <row r="106" spans="1:27" s="19" customFormat="1" ht="115.5">
      <c r="A106" s="17"/>
      <c r="B106" s="14" t="s">
        <v>177</v>
      </c>
      <c r="C106" s="15">
        <v>723.1</v>
      </c>
      <c r="D106" s="15">
        <v>0</v>
      </c>
      <c r="E106" s="15">
        <v>0</v>
      </c>
      <c r="F106" s="51"/>
      <c r="U106" s="50"/>
      <c r="AA106" s="50">
        <v>723.1</v>
      </c>
    </row>
    <row r="107" spans="1:27" s="19" customFormat="1" ht="115.5">
      <c r="A107" s="17"/>
      <c r="B107" s="14" t="s">
        <v>178</v>
      </c>
      <c r="C107" s="15">
        <v>424.7</v>
      </c>
      <c r="D107" s="15">
        <v>0</v>
      </c>
      <c r="E107" s="15">
        <v>0</v>
      </c>
      <c r="F107" s="51"/>
      <c r="U107" s="50"/>
      <c r="AA107" s="50">
        <v>424.7</v>
      </c>
    </row>
    <row r="108" spans="1:27" s="19" customFormat="1" ht="99">
      <c r="A108" s="17"/>
      <c r="B108" s="14" t="s">
        <v>180</v>
      </c>
      <c r="C108" s="15">
        <f>1446.2</f>
        <v>1446.2</v>
      </c>
      <c r="D108" s="15">
        <v>0</v>
      </c>
      <c r="E108" s="15">
        <v>0</v>
      </c>
      <c r="F108" s="51"/>
      <c r="U108" s="50"/>
      <c r="AA108" s="50">
        <v>1446.2</v>
      </c>
    </row>
    <row r="109" spans="1:27" s="19" customFormat="1" ht="99">
      <c r="A109" s="17"/>
      <c r="B109" s="14" t="s">
        <v>179</v>
      </c>
      <c r="C109" s="15">
        <v>849.4</v>
      </c>
      <c r="D109" s="15">
        <v>0</v>
      </c>
      <c r="E109" s="15">
        <v>0</v>
      </c>
      <c r="F109" s="51"/>
      <c r="U109" s="50"/>
      <c r="AA109" s="50">
        <v>849.4</v>
      </c>
    </row>
    <row r="110" spans="1:99" s="19" customFormat="1" ht="49.5">
      <c r="A110" s="17"/>
      <c r="B110" s="14" t="s">
        <v>181</v>
      </c>
      <c r="C110" s="15">
        <f>2686.347+0.011</f>
        <v>2686.358</v>
      </c>
      <c r="D110" s="15">
        <v>0</v>
      </c>
      <c r="E110" s="15">
        <v>0</v>
      </c>
      <c r="F110" s="51"/>
      <c r="U110" s="50"/>
      <c r="AA110" s="50">
        <v>2686.347</v>
      </c>
      <c r="CU110" s="50">
        <v>0.011</v>
      </c>
    </row>
    <row r="111" spans="1:99" s="19" customFormat="1" ht="49.5">
      <c r="A111" s="17"/>
      <c r="B111" s="14" t="s">
        <v>182</v>
      </c>
      <c r="C111" s="15">
        <f>1577.729-0.011</f>
        <v>1577.718</v>
      </c>
      <c r="D111" s="15">
        <v>0</v>
      </c>
      <c r="E111" s="15">
        <v>0</v>
      </c>
      <c r="F111" s="51"/>
      <c r="U111" s="50"/>
      <c r="AA111" s="50">
        <v>1577.729</v>
      </c>
      <c r="CU111" s="50">
        <v>-0.011</v>
      </c>
    </row>
    <row r="112" spans="1:99" s="19" customFormat="1" ht="66">
      <c r="A112" s="17"/>
      <c r="B112" s="14" t="s">
        <v>183</v>
      </c>
      <c r="C112" s="15">
        <f>50209.424+0.041</f>
        <v>50209.465</v>
      </c>
      <c r="D112" s="15">
        <v>0</v>
      </c>
      <c r="E112" s="15">
        <v>0</v>
      </c>
      <c r="F112" s="51"/>
      <c r="U112" s="50"/>
      <c r="AA112" s="50">
        <v>50209.424</v>
      </c>
      <c r="CU112" s="50">
        <v>0.041</v>
      </c>
    </row>
    <row r="113" spans="1:99" s="19" customFormat="1" ht="66">
      <c r="A113" s="17"/>
      <c r="B113" s="14" t="s">
        <v>184</v>
      </c>
      <c r="C113" s="15">
        <f>29488.205-0.041</f>
        <v>29488.164</v>
      </c>
      <c r="D113" s="15">
        <v>0</v>
      </c>
      <c r="E113" s="15">
        <v>0</v>
      </c>
      <c r="F113" s="51"/>
      <c r="U113" s="50"/>
      <c r="AA113" s="50">
        <v>29488.205</v>
      </c>
      <c r="CU113" s="50">
        <v>-0.041</v>
      </c>
    </row>
    <row r="114" spans="1:27" s="19" customFormat="1" ht="33">
      <c r="A114" s="17"/>
      <c r="B114" s="14" t="s">
        <v>185</v>
      </c>
      <c r="C114" s="15">
        <f>6000</f>
        <v>6000</v>
      </c>
      <c r="D114" s="15">
        <v>0</v>
      </c>
      <c r="E114" s="15">
        <v>0</v>
      </c>
      <c r="F114" s="51"/>
      <c r="U114" s="50"/>
      <c r="AA114" s="50">
        <v>6000</v>
      </c>
    </row>
    <row r="115" spans="1:27" s="19" customFormat="1" ht="82.5">
      <c r="A115" s="17"/>
      <c r="B115" s="14" t="s">
        <v>2</v>
      </c>
      <c r="C115" s="15">
        <f>5278.5</f>
        <v>5278.5</v>
      </c>
      <c r="D115" s="15">
        <v>0</v>
      </c>
      <c r="E115" s="15">
        <v>0</v>
      </c>
      <c r="AA115" s="50">
        <v>5278.5</v>
      </c>
    </row>
    <row r="116" spans="1:27" s="19" customFormat="1" ht="49.5">
      <c r="A116" s="17"/>
      <c r="B116" s="14" t="s">
        <v>114</v>
      </c>
      <c r="C116" s="15">
        <f>374.1</f>
        <v>374.1</v>
      </c>
      <c r="D116" s="15">
        <v>0</v>
      </c>
      <c r="E116" s="15">
        <v>0</v>
      </c>
      <c r="AA116" s="50">
        <v>374.1</v>
      </c>
    </row>
    <row r="117" spans="1:27" s="19" customFormat="1" ht="33">
      <c r="A117" s="17"/>
      <c r="B117" s="14" t="s">
        <v>187</v>
      </c>
      <c r="C117" s="15">
        <f>4639</f>
        <v>4639</v>
      </c>
      <c r="D117" s="15">
        <v>0</v>
      </c>
      <c r="E117" s="15">
        <v>0</v>
      </c>
      <c r="F117" s="51"/>
      <c r="U117" s="50"/>
      <c r="AA117" s="50">
        <v>4639</v>
      </c>
    </row>
    <row r="118" spans="1:27" s="19" customFormat="1" ht="66">
      <c r="A118" s="17"/>
      <c r="B118" s="14" t="s">
        <v>186</v>
      </c>
      <c r="C118" s="15">
        <f>146.3</f>
        <v>146.3</v>
      </c>
      <c r="D118" s="15">
        <v>0</v>
      </c>
      <c r="E118" s="15">
        <v>0</v>
      </c>
      <c r="AA118" s="50">
        <v>146.3</v>
      </c>
    </row>
    <row r="119" spans="1:33" s="19" customFormat="1" ht="99">
      <c r="A119" s="17"/>
      <c r="B119" s="14" t="s">
        <v>189</v>
      </c>
      <c r="C119" s="15">
        <v>101</v>
      </c>
      <c r="D119" s="15">
        <v>0</v>
      </c>
      <c r="E119" s="15">
        <v>0</v>
      </c>
      <c r="AA119" s="50"/>
      <c r="AG119" s="50">
        <v>101</v>
      </c>
    </row>
    <row r="120" spans="1:33" s="19" customFormat="1" ht="82.5">
      <c r="A120" s="17"/>
      <c r="B120" s="14" t="s">
        <v>190</v>
      </c>
      <c r="C120" s="15">
        <v>152</v>
      </c>
      <c r="D120" s="15">
        <v>0</v>
      </c>
      <c r="E120" s="15">
        <v>0</v>
      </c>
      <c r="AA120" s="50"/>
      <c r="AG120" s="50">
        <v>152</v>
      </c>
    </row>
    <row r="121" spans="1:33" s="19" customFormat="1" ht="66">
      <c r="A121" s="17"/>
      <c r="B121" s="14" t="s">
        <v>191</v>
      </c>
      <c r="C121" s="15">
        <v>75.8</v>
      </c>
      <c r="D121" s="15">
        <v>0</v>
      </c>
      <c r="E121" s="15">
        <v>0</v>
      </c>
      <c r="AA121" s="50"/>
      <c r="AG121" s="50">
        <v>75.8</v>
      </c>
    </row>
    <row r="122" spans="1:33" s="19" customFormat="1" ht="66">
      <c r="A122" s="17"/>
      <c r="B122" s="14" t="s">
        <v>192</v>
      </c>
      <c r="C122" s="15">
        <v>216.6</v>
      </c>
      <c r="D122" s="15">
        <v>0</v>
      </c>
      <c r="E122" s="15">
        <v>0</v>
      </c>
      <c r="AA122" s="50"/>
      <c r="AG122" s="50">
        <v>216.6</v>
      </c>
    </row>
    <row r="123" spans="1:38" s="19" customFormat="1" ht="82.5">
      <c r="A123" s="17"/>
      <c r="B123" s="14" t="s">
        <v>194</v>
      </c>
      <c r="C123" s="15">
        <f>5326</f>
        <v>5326</v>
      </c>
      <c r="D123" s="15">
        <v>0</v>
      </c>
      <c r="E123" s="15">
        <v>0</v>
      </c>
      <c r="AA123" s="50"/>
      <c r="AG123" s="50"/>
      <c r="AL123" s="50">
        <v>5326</v>
      </c>
    </row>
    <row r="124" spans="1:38" s="19" customFormat="1" ht="82.5">
      <c r="A124" s="17"/>
      <c r="B124" s="14" t="s">
        <v>195</v>
      </c>
      <c r="C124" s="15">
        <f>591.8</f>
        <v>591.8</v>
      </c>
      <c r="D124" s="15">
        <v>0</v>
      </c>
      <c r="E124" s="15">
        <v>0</v>
      </c>
      <c r="AA124" s="50"/>
      <c r="AG124" s="50"/>
      <c r="AL124" s="50">
        <v>591.8</v>
      </c>
    </row>
    <row r="125" spans="1:48" s="19" customFormat="1" ht="132">
      <c r="A125" s="17"/>
      <c r="B125" s="14" t="s">
        <v>197</v>
      </c>
      <c r="C125" s="15">
        <f>1316.882+1052.06</f>
        <v>2368.942</v>
      </c>
      <c r="D125" s="15">
        <v>0</v>
      </c>
      <c r="E125" s="15">
        <v>0</v>
      </c>
      <c r="AA125" s="50"/>
      <c r="AG125" s="50"/>
      <c r="AL125" s="50"/>
      <c r="AV125" s="50">
        <v>2368.942</v>
      </c>
    </row>
    <row r="126" spans="1:5" s="3" customFormat="1" ht="32.25" customHeight="1">
      <c r="A126" s="9" t="s">
        <v>19</v>
      </c>
      <c r="B126" s="10" t="s">
        <v>20</v>
      </c>
      <c r="C126" s="11">
        <f>C129+C130+C131+C135+C136+C137+C139+C175+C177+C180+C127+C138+C182+C174+C183+C181+C184+C176+C179+C178+C185</f>
        <v>2309690.98363</v>
      </c>
      <c r="D126" s="11">
        <f>D129+D130+D131+D135+D136+D137+D139+D175+D177+D180+D127+D138+D182+D174+D183+D181+D184+D176+D179+D178+D185</f>
        <v>2406955.6</v>
      </c>
      <c r="E126" s="11">
        <f>E129+E130+E131+E135+E136+E137+E139+E175+E177+E180+E127+E138+E182+E174+E183+E181+E184+E176+E179+E178+E185</f>
        <v>2404468.2</v>
      </c>
    </row>
    <row r="127" spans="1:3" s="3" customFormat="1" ht="83.25" customHeight="1" hidden="1">
      <c r="A127" s="16" t="s">
        <v>23</v>
      </c>
      <c r="B127" s="14" t="s">
        <v>51</v>
      </c>
      <c r="C127" s="15"/>
    </row>
    <row r="128" spans="1:3" s="3" customFormat="1" ht="83.25" customHeight="1" hidden="1">
      <c r="A128" s="16"/>
      <c r="B128" s="14"/>
      <c r="C128" s="15"/>
    </row>
    <row r="129" spans="1:99" s="3" customFormat="1" ht="33">
      <c r="A129" s="16"/>
      <c r="B129" s="14" t="s">
        <v>129</v>
      </c>
      <c r="C129" s="15">
        <f>305802.7-9000-89830</f>
        <v>206972.7</v>
      </c>
      <c r="D129" s="15">
        <v>305705.3</v>
      </c>
      <c r="E129" s="15">
        <v>305669.3</v>
      </c>
      <c r="BU129" s="43">
        <v>-9000</v>
      </c>
      <c r="CU129" s="43"/>
    </row>
    <row r="130" spans="1:5" s="3" customFormat="1" ht="48.75" customHeight="1" hidden="1">
      <c r="A130" s="16"/>
      <c r="B130" s="14" t="s">
        <v>83</v>
      </c>
      <c r="C130" s="15"/>
      <c r="D130" s="15"/>
      <c r="E130" s="15"/>
    </row>
    <row r="131" spans="1:5" s="3" customFormat="1" ht="33" hidden="1">
      <c r="A131" s="16"/>
      <c r="B131" s="21" t="s">
        <v>24</v>
      </c>
      <c r="C131" s="44"/>
      <c r="D131" s="15"/>
      <c r="E131" s="15"/>
    </row>
    <row r="132" spans="1:5" s="3" customFormat="1" ht="16.5" hidden="1">
      <c r="A132" s="16"/>
      <c r="B132" s="21" t="s">
        <v>14</v>
      </c>
      <c r="C132" s="44"/>
      <c r="D132" s="15"/>
      <c r="E132" s="15"/>
    </row>
    <row r="133" spans="1:5" s="3" customFormat="1" ht="16.5" hidden="1">
      <c r="A133" s="16"/>
      <c r="B133" s="21" t="s">
        <v>25</v>
      </c>
      <c r="C133" s="44"/>
      <c r="D133" s="15"/>
      <c r="E133" s="15"/>
    </row>
    <row r="134" spans="1:5" s="3" customFormat="1" ht="16.5" hidden="1">
      <c r="A134" s="16"/>
      <c r="B134" s="21" t="s">
        <v>26</v>
      </c>
      <c r="C134" s="44"/>
      <c r="D134" s="15"/>
      <c r="E134" s="15"/>
    </row>
    <row r="135" spans="1:5" s="3" customFormat="1" ht="33" hidden="1">
      <c r="A135" s="16"/>
      <c r="B135" s="21" t="s">
        <v>38</v>
      </c>
      <c r="C135" s="44"/>
      <c r="D135" s="15"/>
      <c r="E135" s="15"/>
    </row>
    <row r="136" spans="1:95" s="3" customFormat="1" ht="66">
      <c r="A136" s="16"/>
      <c r="B136" s="14" t="s">
        <v>126</v>
      </c>
      <c r="C136" s="15">
        <f>14601.6-1500</f>
        <v>13101.6</v>
      </c>
      <c r="D136" s="15">
        <v>14601.6</v>
      </c>
      <c r="E136" s="15">
        <v>14601.6</v>
      </c>
      <c r="CQ136" s="43">
        <v>-1500</v>
      </c>
    </row>
    <row r="137" spans="1:5" s="13" customFormat="1" ht="82.5" hidden="1">
      <c r="A137" s="24"/>
      <c r="B137" s="21" t="s">
        <v>60</v>
      </c>
      <c r="C137" s="44"/>
      <c r="D137" s="15"/>
      <c r="E137" s="15"/>
    </row>
    <row r="138" spans="1:79" s="42" customFormat="1" ht="74.25" customHeight="1">
      <c r="A138" s="16"/>
      <c r="B138" s="14" t="s">
        <v>106</v>
      </c>
      <c r="C138" s="15">
        <f>15.98363</f>
        <v>15.98363</v>
      </c>
      <c r="D138" s="15">
        <v>0</v>
      </c>
      <c r="E138" s="15">
        <v>0</v>
      </c>
      <c r="CA138" s="43">
        <v>15.98363</v>
      </c>
    </row>
    <row r="139" spans="1:5" ht="33">
      <c r="A139" s="16" t="s">
        <v>21</v>
      </c>
      <c r="B139" s="14" t="s">
        <v>15</v>
      </c>
      <c r="C139" s="15">
        <f>SUM(C141:C173)</f>
        <v>1964207.8000000003</v>
      </c>
      <c r="D139" s="15">
        <f>SUM(D141:D173)</f>
        <v>1955541.8</v>
      </c>
      <c r="E139" s="15">
        <f>SUM(E141:E173)</f>
        <v>1955275.4000000001</v>
      </c>
    </row>
    <row r="140" spans="1:3" s="3" customFormat="1" ht="13.5" customHeight="1">
      <c r="A140" s="16"/>
      <c r="B140" s="14" t="s">
        <v>14</v>
      </c>
      <c r="C140" s="45"/>
    </row>
    <row r="141" spans="1:95" s="3" customFormat="1" ht="48.75" customHeight="1">
      <c r="A141" s="16"/>
      <c r="B141" s="14" t="s">
        <v>109</v>
      </c>
      <c r="C141" s="15">
        <f>395979.5-11346-6000</f>
        <v>378633.5</v>
      </c>
      <c r="D141" s="15">
        <v>395979.5</v>
      </c>
      <c r="E141" s="15">
        <v>395979.5</v>
      </c>
      <c r="BU141" s="43">
        <v>-11346</v>
      </c>
      <c r="CQ141" s="43">
        <v>-6000</v>
      </c>
    </row>
    <row r="142" spans="1:95" s="3" customFormat="1" ht="49.5">
      <c r="A142" s="16"/>
      <c r="B142" s="14" t="s">
        <v>110</v>
      </c>
      <c r="C142" s="15">
        <f>1993.9-162</f>
        <v>1831.9</v>
      </c>
      <c r="D142" s="15">
        <v>1993.9</v>
      </c>
      <c r="E142" s="15">
        <v>1993.9</v>
      </c>
      <c r="CQ142" s="43">
        <v>-162</v>
      </c>
    </row>
    <row r="143" spans="1:99" s="3" customFormat="1" ht="49.5">
      <c r="A143" s="16"/>
      <c r="B143" s="14" t="s">
        <v>108</v>
      </c>
      <c r="C143" s="15">
        <f>14970-340-635</f>
        <v>13995</v>
      </c>
      <c r="D143" s="15">
        <v>14970</v>
      </c>
      <c r="E143" s="15">
        <v>14970</v>
      </c>
      <c r="BU143" s="43">
        <v>-340</v>
      </c>
      <c r="CU143" s="43">
        <v>-635</v>
      </c>
    </row>
    <row r="144" spans="1:38" s="3" customFormat="1" ht="49.5">
      <c r="A144" s="16"/>
      <c r="B144" s="14" t="s">
        <v>200</v>
      </c>
      <c r="C144" s="15">
        <f>34091.5+7.6</f>
        <v>34099.1</v>
      </c>
      <c r="D144" s="15">
        <v>34091.5</v>
      </c>
      <c r="E144" s="15">
        <v>34091.5</v>
      </c>
      <c r="AL144" s="43">
        <v>7.6</v>
      </c>
    </row>
    <row r="145" spans="1:5" s="3" customFormat="1" ht="88.5" customHeight="1">
      <c r="A145" s="16"/>
      <c r="B145" s="14" t="s">
        <v>128</v>
      </c>
      <c r="C145" s="15">
        <v>2</v>
      </c>
      <c r="D145" s="15">
        <v>2</v>
      </c>
      <c r="E145" s="15">
        <v>2</v>
      </c>
    </row>
    <row r="146" spans="1:5" s="20" customFormat="1" ht="49.5" hidden="1">
      <c r="A146" s="28"/>
      <c r="B146" s="18" t="s">
        <v>107</v>
      </c>
      <c r="C146" s="41">
        <f>6608-6608</f>
        <v>0</v>
      </c>
      <c r="D146" s="15"/>
      <c r="E146" s="15"/>
    </row>
    <row r="147" spans="1:99" s="3" customFormat="1" ht="313.5">
      <c r="A147" s="16"/>
      <c r="B147" s="14" t="s">
        <v>166</v>
      </c>
      <c r="C147" s="15">
        <f>1182931.4+3152.9-943.9-90+40585.1</f>
        <v>1225635.5</v>
      </c>
      <c r="D147" s="15">
        <v>1182931.4</v>
      </c>
      <c r="E147" s="15">
        <v>1182931.4</v>
      </c>
      <c r="F147" s="43">
        <v>3152.9</v>
      </c>
      <c r="G147" s="43"/>
      <c r="L147" s="43"/>
      <c r="U147" s="43">
        <v>-943.9</v>
      </c>
      <c r="BU147" s="43">
        <v>-90</v>
      </c>
      <c r="CU147" s="43">
        <v>40585.1</v>
      </c>
    </row>
    <row r="148" spans="1:3" s="3" customFormat="1" ht="69" customHeight="1" hidden="1">
      <c r="A148" s="16"/>
      <c r="B148" s="14" t="s">
        <v>47</v>
      </c>
      <c r="C148" s="15"/>
    </row>
    <row r="149" spans="1:3" s="23" customFormat="1" ht="82.5" hidden="1">
      <c r="A149" s="25"/>
      <c r="B149" s="22" t="s">
        <v>103</v>
      </c>
      <c r="C149" s="46"/>
    </row>
    <row r="150" spans="1:6" s="3" customFormat="1" ht="82.5">
      <c r="A150" s="16"/>
      <c r="B150" s="14" t="s">
        <v>102</v>
      </c>
      <c r="C150" s="15">
        <f>19434.3-17.2</f>
        <v>19417.1</v>
      </c>
      <c r="D150" s="15">
        <v>9434.3</v>
      </c>
      <c r="E150" s="15">
        <v>9434.3</v>
      </c>
      <c r="F150" s="43">
        <v>-17.2</v>
      </c>
    </row>
    <row r="151" spans="1:73" s="3" customFormat="1" ht="82.5">
      <c r="A151" s="16"/>
      <c r="B151" s="14" t="s">
        <v>125</v>
      </c>
      <c r="C151" s="15">
        <f>815.3-81.5+140</f>
        <v>873.8</v>
      </c>
      <c r="D151" s="15">
        <v>733.8</v>
      </c>
      <c r="E151" s="15">
        <v>733.8</v>
      </c>
      <c r="BU151" s="43">
        <v>140</v>
      </c>
    </row>
    <row r="152" spans="1:5" s="3" customFormat="1" ht="123.75" customHeight="1" hidden="1">
      <c r="A152" s="16"/>
      <c r="B152" s="14" t="s">
        <v>48</v>
      </c>
      <c r="C152" s="15"/>
      <c r="D152" s="15"/>
      <c r="E152" s="15"/>
    </row>
    <row r="153" spans="1:5" s="20" customFormat="1" ht="49.5" hidden="1">
      <c r="A153" s="28"/>
      <c r="B153" s="18" t="s">
        <v>100</v>
      </c>
      <c r="C153" s="41"/>
      <c r="D153" s="15"/>
      <c r="E153" s="15"/>
    </row>
    <row r="154" spans="1:99" s="3" customFormat="1" ht="51.75" customHeight="1">
      <c r="A154" s="16"/>
      <c r="B154" s="14" t="s">
        <v>101</v>
      </c>
      <c r="C154" s="15">
        <f>16834.6+2763-840</f>
        <v>18757.6</v>
      </c>
      <c r="D154" s="15">
        <v>16834.6</v>
      </c>
      <c r="E154" s="15">
        <v>16834.6</v>
      </c>
      <c r="P154" s="43"/>
      <c r="BU154" s="43">
        <v>2763</v>
      </c>
      <c r="CU154" s="43">
        <v>-840</v>
      </c>
    </row>
    <row r="155" spans="1:5" s="3" customFormat="1" ht="33" hidden="1">
      <c r="A155" s="16"/>
      <c r="B155" s="21" t="s">
        <v>29</v>
      </c>
      <c r="C155" s="44"/>
      <c r="D155" s="15"/>
      <c r="E155" s="15"/>
    </row>
    <row r="156" spans="1:99" s="3" customFormat="1" ht="231">
      <c r="A156" s="16"/>
      <c r="B156" s="14" t="s">
        <v>168</v>
      </c>
      <c r="C156" s="15">
        <f>24066.6-1950-3600-150</f>
        <v>18366.6</v>
      </c>
      <c r="D156" s="15">
        <v>24066.6</v>
      </c>
      <c r="E156" s="15">
        <v>24066.6</v>
      </c>
      <c r="BU156" s="43"/>
      <c r="CQ156" s="43">
        <v>-3600</v>
      </c>
      <c r="CU156" s="43">
        <v>-150</v>
      </c>
    </row>
    <row r="157" spans="1:99" s="3" customFormat="1" ht="108.75" customHeight="1">
      <c r="A157" s="16"/>
      <c r="B157" s="14" t="s">
        <v>167</v>
      </c>
      <c r="C157" s="15">
        <f>50513.5-314.9-3939.4</f>
        <v>46259.2</v>
      </c>
      <c r="D157" s="15">
        <v>50513.5</v>
      </c>
      <c r="E157" s="15">
        <v>50513.5</v>
      </c>
      <c r="CA157" s="43">
        <v>-314.9</v>
      </c>
      <c r="CU157" s="43">
        <v>-3939.4</v>
      </c>
    </row>
    <row r="158" spans="1:5" s="3" customFormat="1" ht="66">
      <c r="A158" s="16"/>
      <c r="B158" s="14" t="s">
        <v>201</v>
      </c>
      <c r="C158" s="15">
        <v>189.9</v>
      </c>
      <c r="D158" s="15">
        <v>189.9</v>
      </c>
      <c r="E158" s="15">
        <v>189.9</v>
      </c>
    </row>
    <row r="159" spans="1:21" s="3" customFormat="1" ht="66">
      <c r="A159" s="16"/>
      <c r="B159" s="14" t="s">
        <v>78</v>
      </c>
      <c r="C159" s="15">
        <v>12</v>
      </c>
      <c r="D159" s="15">
        <v>12</v>
      </c>
      <c r="E159" s="15">
        <v>12</v>
      </c>
      <c r="U159" s="43"/>
    </row>
    <row r="160" spans="1:99" s="3" customFormat="1" ht="49.5">
      <c r="A160" s="16"/>
      <c r="B160" s="14" t="s">
        <v>79</v>
      </c>
      <c r="C160" s="15">
        <f>219861.8-7820-2760-7010</f>
        <v>202271.8</v>
      </c>
      <c r="D160" s="15">
        <v>219861.8</v>
      </c>
      <c r="E160" s="15">
        <v>219861.8</v>
      </c>
      <c r="BU160" s="43">
        <v>-7820</v>
      </c>
      <c r="CQ160" s="43">
        <v>-2760</v>
      </c>
      <c r="CU160" s="43">
        <v>-7010</v>
      </c>
    </row>
    <row r="161" spans="1:3" s="3" customFormat="1" ht="66" customHeight="1" hidden="1">
      <c r="A161" s="16"/>
      <c r="B161" s="14" t="s">
        <v>39</v>
      </c>
      <c r="C161" s="15"/>
    </row>
    <row r="162" spans="1:95" s="3" customFormat="1" ht="66">
      <c r="A162" s="16"/>
      <c r="B162" s="14" t="s">
        <v>80</v>
      </c>
      <c r="C162" s="15">
        <f>1051.5-1000</f>
        <v>51.5</v>
      </c>
      <c r="D162" s="15">
        <v>1051.5</v>
      </c>
      <c r="E162" s="15">
        <v>1051.5</v>
      </c>
      <c r="CQ162" s="43">
        <v>-1000</v>
      </c>
    </row>
    <row r="163" spans="1:3" s="23" customFormat="1" ht="99" hidden="1">
      <c r="A163" s="25"/>
      <c r="B163" s="22" t="s">
        <v>81</v>
      </c>
      <c r="C163" s="46"/>
    </row>
    <row r="164" spans="1:3" s="20" customFormat="1" ht="82.5" hidden="1">
      <c r="A164" s="28"/>
      <c r="B164" s="18" t="s">
        <v>3</v>
      </c>
      <c r="C164" s="41"/>
    </row>
    <row r="165" spans="1:3" s="20" customFormat="1" ht="49.5" hidden="1">
      <c r="A165" s="28"/>
      <c r="B165" s="18" t="s">
        <v>82</v>
      </c>
      <c r="C165" s="41"/>
    </row>
    <row r="166" spans="1:5" s="3" customFormat="1" ht="69" customHeight="1">
      <c r="A166" s="16"/>
      <c r="B166" s="47" t="s">
        <v>127</v>
      </c>
      <c r="C166" s="15">
        <v>532.8</v>
      </c>
      <c r="D166" s="15">
        <v>499.5</v>
      </c>
      <c r="E166" s="15">
        <v>233.1</v>
      </c>
    </row>
    <row r="167" spans="1:3" s="13" customFormat="1" ht="148.5" hidden="1">
      <c r="A167" s="24"/>
      <c r="B167" s="24" t="s">
        <v>84</v>
      </c>
      <c r="C167" s="44"/>
    </row>
    <row r="168" spans="1:3" s="23" customFormat="1" ht="66" hidden="1">
      <c r="A168" s="25"/>
      <c r="B168" s="26" t="s">
        <v>111</v>
      </c>
      <c r="C168" s="46"/>
    </row>
    <row r="169" spans="1:3" s="20" customFormat="1" ht="82.5" hidden="1">
      <c r="A169" s="28"/>
      <c r="B169" s="18" t="s">
        <v>0</v>
      </c>
      <c r="C169" s="41"/>
    </row>
    <row r="170" spans="1:73" s="23" customFormat="1" ht="49.5">
      <c r="A170" s="25"/>
      <c r="B170" s="14" t="s">
        <v>1</v>
      </c>
      <c r="C170" s="15">
        <f>406-321</f>
        <v>85</v>
      </c>
      <c r="D170" s="15">
        <v>0</v>
      </c>
      <c r="E170" s="15">
        <v>0</v>
      </c>
      <c r="G170" s="43"/>
      <c r="P170" s="43"/>
      <c r="BU170" s="43">
        <v>-321</v>
      </c>
    </row>
    <row r="171" spans="1:99" s="23" customFormat="1" ht="198">
      <c r="A171" s="25"/>
      <c r="B171" s="14" t="s">
        <v>165</v>
      </c>
      <c r="C171" s="15">
        <f>2376+64</f>
        <v>2440</v>
      </c>
      <c r="D171" s="15">
        <v>2376</v>
      </c>
      <c r="E171" s="15">
        <v>2376</v>
      </c>
      <c r="U171" s="43"/>
      <c r="CU171" s="43">
        <v>64</v>
      </c>
    </row>
    <row r="172" spans="1:5" s="20" customFormat="1" ht="82.5" hidden="1">
      <c r="A172" s="28"/>
      <c r="B172" s="18" t="s">
        <v>151</v>
      </c>
      <c r="C172" s="41">
        <v>0</v>
      </c>
      <c r="D172" s="41">
        <v>0</v>
      </c>
      <c r="E172" s="41">
        <v>0</v>
      </c>
    </row>
    <row r="173" spans="1:99" s="20" customFormat="1" ht="82.5">
      <c r="A173" s="28"/>
      <c r="B173" s="14" t="s">
        <v>198</v>
      </c>
      <c r="C173" s="15">
        <f>913.5-160</f>
        <v>753.5</v>
      </c>
      <c r="D173" s="15">
        <v>0</v>
      </c>
      <c r="E173" s="15">
        <v>0</v>
      </c>
      <c r="BU173" s="43">
        <v>913.5</v>
      </c>
      <c r="CU173" s="43">
        <v>-160</v>
      </c>
    </row>
    <row r="174" spans="1:99" s="3" customFormat="1" ht="66">
      <c r="A174" s="16"/>
      <c r="B174" s="14" t="s">
        <v>77</v>
      </c>
      <c r="C174" s="15">
        <f>1476.4-200</f>
        <v>1276.4</v>
      </c>
      <c r="D174" s="15">
        <v>1476.4</v>
      </c>
      <c r="E174" s="15">
        <v>1476.4</v>
      </c>
      <c r="CU174" s="43">
        <v>-200</v>
      </c>
    </row>
    <row r="175" spans="1:67" s="13" customFormat="1" ht="66">
      <c r="A175" s="24" t="s">
        <v>17</v>
      </c>
      <c r="B175" s="14" t="s">
        <v>117</v>
      </c>
      <c r="C175" s="15">
        <f>27905.2-180.8</f>
        <v>27724.4</v>
      </c>
      <c r="D175" s="15">
        <f>26158.6-44.1</f>
        <v>26114.5</v>
      </c>
      <c r="E175" s="15">
        <f>24481.1-146.8</f>
        <v>24334.3</v>
      </c>
      <c r="G175" s="43">
        <v>-44.1</v>
      </c>
      <c r="H175" s="43">
        <v>-146.8</v>
      </c>
      <c r="P175" s="43"/>
      <c r="BO175" s="43">
        <v>-180.8</v>
      </c>
    </row>
    <row r="176" spans="1:8" s="20" customFormat="1" ht="66">
      <c r="A176" s="28"/>
      <c r="B176" s="14" t="s">
        <v>118</v>
      </c>
      <c r="C176" s="15">
        <f>6344.6</f>
        <v>6344.6</v>
      </c>
      <c r="D176" s="15">
        <f>5937.5</f>
        <v>5937.5</v>
      </c>
      <c r="E176" s="15">
        <f>5532.7</f>
        <v>5532.7</v>
      </c>
      <c r="F176" s="43">
        <v>6344.6</v>
      </c>
      <c r="G176" s="43">
        <v>5937.5</v>
      </c>
      <c r="H176" s="43">
        <v>5532.7</v>
      </c>
    </row>
    <row r="177" spans="1:73" s="3" customFormat="1" ht="49.5">
      <c r="A177" s="16"/>
      <c r="B177" s="14" t="s">
        <v>104</v>
      </c>
      <c r="C177" s="15">
        <f>61221.8-150</f>
        <v>61071.8</v>
      </c>
      <c r="D177" s="15">
        <v>61221.8</v>
      </c>
      <c r="E177" s="15">
        <v>61221.8</v>
      </c>
      <c r="BU177" s="43">
        <v>-150</v>
      </c>
    </row>
    <row r="178" spans="1:73" s="3" customFormat="1" ht="82.5">
      <c r="A178" s="16"/>
      <c r="B178" s="14" t="s">
        <v>105</v>
      </c>
      <c r="C178" s="15">
        <f>13535+19</f>
        <v>13554</v>
      </c>
      <c r="D178" s="15">
        <v>13535</v>
      </c>
      <c r="E178" s="15">
        <v>13535</v>
      </c>
      <c r="BU178" s="43">
        <v>19</v>
      </c>
    </row>
    <row r="179" spans="1:3" s="3" customFormat="1" ht="132" hidden="1">
      <c r="A179" s="16"/>
      <c r="B179" s="14" t="s">
        <v>87</v>
      </c>
      <c r="C179" s="15"/>
    </row>
    <row r="180" spans="1:99" s="3" customFormat="1" ht="69" customHeight="1">
      <c r="A180" s="16"/>
      <c r="B180" s="14" t="s">
        <v>164</v>
      </c>
      <c r="C180" s="15">
        <f>22821.7-1000-2900-518.8-2981.2</f>
        <v>15421.7</v>
      </c>
      <c r="D180" s="15">
        <v>22821.7</v>
      </c>
      <c r="E180" s="15">
        <v>22821.7</v>
      </c>
      <c r="AL180" s="43">
        <v>-1000</v>
      </c>
      <c r="BU180" s="43">
        <v>-2900</v>
      </c>
      <c r="CA180" s="43">
        <v>-518.8</v>
      </c>
      <c r="CU180" s="43">
        <v>-2981.2</v>
      </c>
    </row>
    <row r="181" spans="1:3" s="13" customFormat="1" ht="82.5" hidden="1">
      <c r="A181" s="24"/>
      <c r="B181" s="27" t="s">
        <v>69</v>
      </c>
      <c r="C181" s="44"/>
    </row>
    <row r="182" spans="1:3" s="13" customFormat="1" ht="33.75" customHeight="1" hidden="1">
      <c r="A182" s="24"/>
      <c r="B182" s="24" t="s">
        <v>37</v>
      </c>
      <c r="C182" s="44"/>
    </row>
    <row r="183" spans="1:3" s="13" customFormat="1" ht="48.75" customHeight="1" hidden="1">
      <c r="A183" s="24"/>
      <c r="B183" s="24" t="s">
        <v>45</v>
      </c>
      <c r="C183" s="44"/>
    </row>
    <row r="184" spans="1:3" s="13" customFormat="1" ht="132" hidden="1">
      <c r="A184" s="24"/>
      <c r="B184" s="24" t="s">
        <v>57</v>
      </c>
      <c r="C184" s="44"/>
    </row>
    <row r="185" spans="1:5" s="20" customFormat="1" ht="33" hidden="1">
      <c r="A185" s="28"/>
      <c r="B185" s="28" t="s">
        <v>138</v>
      </c>
      <c r="C185" s="41">
        <v>0</v>
      </c>
      <c r="D185" s="41">
        <v>0</v>
      </c>
      <c r="E185" s="41">
        <v>0</v>
      </c>
    </row>
    <row r="186" spans="1:5" s="40" customFormat="1" ht="15" customHeight="1">
      <c r="A186" s="38" t="s">
        <v>16</v>
      </c>
      <c r="B186" s="49" t="s">
        <v>22</v>
      </c>
      <c r="C186" s="11">
        <f>C187+C190+C188+C189+C192+C191+C195+C193+C194</f>
        <v>42302</v>
      </c>
      <c r="D186" s="11">
        <f>D187+D190+D188+D189+D192+D191+D195+D193+D194</f>
        <v>0</v>
      </c>
      <c r="E186" s="11">
        <f>E187+E190+E188+E189+E192+E191+E195+E193+E194</f>
        <v>0</v>
      </c>
    </row>
    <row r="187" spans="1:3" s="20" customFormat="1" ht="82.5" hidden="1">
      <c r="A187" s="28"/>
      <c r="B187" s="28" t="s">
        <v>152</v>
      </c>
      <c r="C187" s="41"/>
    </row>
    <row r="188" spans="1:3" s="20" customFormat="1" ht="49.5" hidden="1">
      <c r="A188" s="28"/>
      <c r="B188" s="28" t="s">
        <v>97</v>
      </c>
      <c r="C188" s="41"/>
    </row>
    <row r="189" spans="1:3" s="20" customFormat="1" ht="49.5" hidden="1">
      <c r="A189" s="28"/>
      <c r="B189" s="28" t="s">
        <v>98</v>
      </c>
      <c r="C189" s="41"/>
    </row>
    <row r="190" spans="1:3" s="20" customFormat="1" ht="49.5" hidden="1">
      <c r="A190" s="28"/>
      <c r="B190" s="28" t="s">
        <v>73</v>
      </c>
      <c r="C190" s="41"/>
    </row>
    <row r="191" spans="1:95" s="20" customFormat="1" ht="49.5">
      <c r="A191" s="28"/>
      <c r="B191" s="14" t="s">
        <v>188</v>
      </c>
      <c r="C191" s="15">
        <f>19133.7+9607.8+884</f>
        <v>29625.5</v>
      </c>
      <c r="D191" s="15">
        <v>0</v>
      </c>
      <c r="E191" s="15">
        <v>0</v>
      </c>
      <c r="AA191" s="43">
        <v>19133.7</v>
      </c>
      <c r="AL191" s="43">
        <v>9607.8</v>
      </c>
      <c r="CQ191" s="43">
        <v>884</v>
      </c>
    </row>
    <row r="192" spans="1:73" s="42" customFormat="1" ht="81" customHeight="1">
      <c r="A192" s="16"/>
      <c r="B192" s="56" t="s">
        <v>137</v>
      </c>
      <c r="C192" s="15">
        <f>17+42.5+47.5</f>
        <v>107</v>
      </c>
      <c r="D192" s="15">
        <v>0</v>
      </c>
      <c r="E192" s="15">
        <v>0</v>
      </c>
      <c r="F192" s="43">
        <v>17</v>
      </c>
      <c r="AL192" s="43">
        <v>42.5</v>
      </c>
      <c r="BU192" s="43">
        <v>47.5</v>
      </c>
    </row>
    <row r="193" spans="1:73" s="42" customFormat="1" ht="81" customHeight="1">
      <c r="A193" s="16"/>
      <c r="B193" s="56" t="s">
        <v>199</v>
      </c>
      <c r="C193" s="15">
        <f>12499.5</f>
        <v>12499.5</v>
      </c>
      <c r="D193" s="15">
        <v>0</v>
      </c>
      <c r="E193" s="15">
        <v>0</v>
      </c>
      <c r="F193" s="43"/>
      <c r="AL193" s="43"/>
      <c r="BU193" s="43">
        <v>12499.5</v>
      </c>
    </row>
    <row r="194" spans="1:99" s="42" customFormat="1" ht="49.5">
      <c r="A194" s="16"/>
      <c r="B194" s="56" t="s">
        <v>202</v>
      </c>
      <c r="C194" s="15">
        <f>70</f>
        <v>70</v>
      </c>
      <c r="D194" s="15">
        <v>0</v>
      </c>
      <c r="E194" s="15">
        <v>0</v>
      </c>
      <c r="F194" s="43"/>
      <c r="AL194" s="43"/>
      <c r="BU194" s="43"/>
      <c r="CU194" s="43">
        <v>70</v>
      </c>
    </row>
    <row r="195" spans="1:3" s="20" customFormat="1" ht="49.5" hidden="1">
      <c r="A195" s="28"/>
      <c r="B195" s="35" t="s">
        <v>153</v>
      </c>
      <c r="C195" s="41"/>
    </row>
    <row r="196" spans="1:3" s="3" customFormat="1" ht="5.25" customHeight="1">
      <c r="A196" s="70" t="s">
        <v>40</v>
      </c>
      <c r="B196" s="70"/>
      <c r="C196" s="70"/>
    </row>
    <row r="197" spans="3:4" ht="16.5">
      <c r="C197" s="52"/>
      <c r="D197" s="53"/>
    </row>
    <row r="198" ht="16.5" hidden="1">
      <c r="C198" s="30"/>
    </row>
    <row r="199" ht="16.5" hidden="1">
      <c r="C199" s="30">
        <v>363.7</v>
      </c>
    </row>
    <row r="200" ht="16.5" hidden="1">
      <c r="C200" s="30">
        <v>95.8</v>
      </c>
    </row>
    <row r="201" ht="16.5" hidden="1">
      <c r="C201" s="30">
        <v>190.3</v>
      </c>
    </row>
    <row r="202" ht="16.5" hidden="1">
      <c r="C202" s="30">
        <v>3700</v>
      </c>
    </row>
    <row r="203" ht="16.5" hidden="1">
      <c r="C203" s="30">
        <v>-250</v>
      </c>
    </row>
    <row r="204" ht="16.5" hidden="1">
      <c r="C204" s="31">
        <v>-210</v>
      </c>
    </row>
    <row r="205" ht="16.5" hidden="1">
      <c r="C205" s="30">
        <v>1000</v>
      </c>
    </row>
    <row r="206" ht="16.5" hidden="1">
      <c r="C206" s="30">
        <v>-4000</v>
      </c>
    </row>
    <row r="207" ht="16.5" hidden="1">
      <c r="C207" s="30">
        <v>-68</v>
      </c>
    </row>
    <row r="208" ht="16.5" hidden="1">
      <c r="C208" s="30">
        <v>66.6</v>
      </c>
    </row>
    <row r="209" ht="16.5" hidden="1">
      <c r="C209" s="30">
        <v>-860</v>
      </c>
    </row>
    <row r="210" ht="16.5" hidden="1">
      <c r="C210" s="30">
        <v>79281.3</v>
      </c>
    </row>
    <row r="211" ht="16.5" hidden="1">
      <c r="C211" s="30"/>
    </row>
    <row r="212" ht="16.5" hidden="1">
      <c r="C212" s="30">
        <f>SUM(C199:C211)</f>
        <v>79309.7</v>
      </c>
    </row>
    <row r="213" ht="16.5" hidden="1">
      <c r="C213" s="30"/>
    </row>
    <row r="214" ht="16.5" hidden="1">
      <c r="C214" s="30">
        <v>291</v>
      </c>
    </row>
    <row r="215" ht="16.5" hidden="1">
      <c r="C215" s="30">
        <v>-32996.8</v>
      </c>
    </row>
    <row r="216" ht="16.5" hidden="1"/>
    <row r="217" ht="16.5" hidden="1">
      <c r="C217" s="30">
        <f>C212+C214+C215</f>
        <v>46603.899999999994</v>
      </c>
    </row>
    <row r="218" ht="16.5" hidden="1">
      <c r="C218" s="30"/>
    </row>
    <row r="219" ht="16.5" hidden="1">
      <c r="C219" s="30"/>
    </row>
    <row r="220" ht="16.5" hidden="1">
      <c r="C220" s="30"/>
    </row>
    <row r="221" ht="16.5" hidden="1">
      <c r="C221" s="30"/>
    </row>
    <row r="222" ht="16.5" hidden="1">
      <c r="C222" s="30"/>
    </row>
    <row r="223" ht="16.5" hidden="1">
      <c r="C223" s="30"/>
    </row>
    <row r="224" ht="16.5" hidden="1">
      <c r="C224" s="30">
        <v>10000</v>
      </c>
    </row>
    <row r="225" ht="16.5" hidden="1">
      <c r="C225" s="30">
        <v>1</v>
      </c>
    </row>
    <row r="226" ht="16.5" hidden="1">
      <c r="C226" s="30"/>
    </row>
    <row r="227" ht="16.5" hidden="1">
      <c r="C227" s="30">
        <v>-870.8</v>
      </c>
    </row>
    <row r="228" ht="16.5" hidden="1">
      <c r="C228" s="30"/>
    </row>
    <row r="229" ht="16.5" hidden="1">
      <c r="C229" s="30">
        <v>-3134</v>
      </c>
    </row>
    <row r="230" ht="16.5" hidden="1">
      <c r="C230" s="30">
        <v>-162.6</v>
      </c>
    </row>
    <row r="231" ht="16.5" hidden="1">
      <c r="C231" s="30">
        <v>-85</v>
      </c>
    </row>
    <row r="232" ht="16.5" hidden="1">
      <c r="C232" s="30"/>
    </row>
    <row r="233" ht="16.5" hidden="1">
      <c r="C233" s="30">
        <v>11312.6</v>
      </c>
    </row>
    <row r="234" ht="16.5" hidden="1">
      <c r="C234" s="30"/>
    </row>
    <row r="235" ht="16.5" hidden="1">
      <c r="C235" s="30">
        <f>SUM(C224:C233)</f>
        <v>17061.2</v>
      </c>
    </row>
    <row r="236" ht="16.5" hidden="1">
      <c r="C236" s="30"/>
    </row>
    <row r="237" ht="16.5" hidden="1">
      <c r="C237" s="30"/>
    </row>
    <row r="238" ht="16.5" hidden="1">
      <c r="C238" s="30"/>
    </row>
    <row r="239" ht="16.5" hidden="1">
      <c r="C239" s="30">
        <f>C224+C225+C233</f>
        <v>21313.6</v>
      </c>
    </row>
    <row r="240" ht="16.5" hidden="1">
      <c r="C240" s="30"/>
    </row>
    <row r="241" ht="16.5" hidden="1">
      <c r="C241" s="30">
        <f>C227+C229+C230+C231</f>
        <v>-4252.400000000001</v>
      </c>
    </row>
    <row r="242" ht="16.5" hidden="1">
      <c r="C242" s="30"/>
    </row>
    <row r="243" ht="16.5">
      <c r="C243" s="30"/>
    </row>
    <row r="244" spans="2:3" ht="119.25" customHeight="1">
      <c r="B244" s="35"/>
      <c r="C244" s="35"/>
    </row>
    <row r="245" ht="16.5">
      <c r="C245" s="30"/>
    </row>
    <row r="246" ht="16.5">
      <c r="C246" s="30"/>
    </row>
    <row r="247" ht="16.5">
      <c r="C247" s="30"/>
    </row>
    <row r="248" ht="16.5">
      <c r="C248" s="30"/>
    </row>
    <row r="249" ht="16.5">
      <c r="C249" s="30"/>
    </row>
    <row r="250" ht="16.5">
      <c r="C250" s="30"/>
    </row>
    <row r="251" ht="16.5">
      <c r="C251" s="30"/>
    </row>
    <row r="252" ht="16.5">
      <c r="C252" s="30"/>
    </row>
    <row r="253" ht="16.5">
      <c r="C253" s="30"/>
    </row>
    <row r="254" ht="16.5">
      <c r="C254" s="30"/>
    </row>
    <row r="255" ht="16.5">
      <c r="C255" s="30"/>
    </row>
    <row r="256" ht="16.5">
      <c r="C256" s="30"/>
    </row>
    <row r="257" ht="16.5">
      <c r="C257" s="30"/>
    </row>
    <row r="258" ht="16.5">
      <c r="C258" s="30"/>
    </row>
    <row r="259" ht="16.5">
      <c r="C259" s="30"/>
    </row>
    <row r="260" ht="16.5">
      <c r="C260" s="30"/>
    </row>
    <row r="261" ht="16.5">
      <c r="C261" s="30"/>
    </row>
    <row r="262" ht="16.5">
      <c r="C262" s="30"/>
    </row>
    <row r="263" ht="16.5">
      <c r="C263" s="30"/>
    </row>
    <row r="264" ht="16.5">
      <c r="C264" s="30"/>
    </row>
    <row r="265" ht="16.5">
      <c r="C265" s="30"/>
    </row>
    <row r="266" ht="16.5">
      <c r="C266" s="30"/>
    </row>
    <row r="267" ht="16.5">
      <c r="C267" s="30"/>
    </row>
    <row r="268" ht="16.5">
      <c r="C268" s="30"/>
    </row>
    <row r="269" ht="16.5">
      <c r="C269" s="30"/>
    </row>
    <row r="270" ht="16.5">
      <c r="C270" s="30"/>
    </row>
    <row r="271" ht="16.5">
      <c r="C271" s="30"/>
    </row>
    <row r="272" ht="16.5">
      <c r="C272" s="30"/>
    </row>
    <row r="273" ht="16.5">
      <c r="C273" s="30"/>
    </row>
    <row r="274" ht="16.5">
      <c r="C274" s="30"/>
    </row>
    <row r="275" ht="16.5">
      <c r="C275" s="30"/>
    </row>
    <row r="276" ht="16.5">
      <c r="C276" s="30"/>
    </row>
    <row r="277" ht="16.5">
      <c r="C277" s="30"/>
    </row>
    <row r="278" ht="16.5">
      <c r="C278" s="30"/>
    </row>
    <row r="279" ht="16.5">
      <c r="C279" s="30"/>
    </row>
    <row r="280" ht="16.5">
      <c r="C280" s="30"/>
    </row>
    <row r="281" ht="16.5">
      <c r="C281" s="30"/>
    </row>
    <row r="282" ht="16.5">
      <c r="C282" s="30"/>
    </row>
    <row r="283" ht="16.5">
      <c r="C283" s="30"/>
    </row>
    <row r="284" ht="16.5">
      <c r="C284" s="30"/>
    </row>
    <row r="285" ht="16.5">
      <c r="C285" s="30"/>
    </row>
    <row r="286" ht="16.5">
      <c r="C286" s="30"/>
    </row>
    <row r="287" ht="16.5">
      <c r="C287" s="30"/>
    </row>
    <row r="288" ht="16.5">
      <c r="C288" s="30"/>
    </row>
    <row r="289" ht="16.5">
      <c r="C289" s="30"/>
    </row>
    <row r="290" ht="16.5">
      <c r="C290" s="30"/>
    </row>
    <row r="291" ht="16.5">
      <c r="C291" s="30"/>
    </row>
    <row r="292" ht="16.5">
      <c r="C292" s="30"/>
    </row>
    <row r="293" ht="16.5">
      <c r="C293" s="30"/>
    </row>
    <row r="294" ht="16.5">
      <c r="C294" s="30"/>
    </row>
    <row r="295" ht="16.5">
      <c r="C295" s="30"/>
    </row>
    <row r="296" ht="16.5">
      <c r="C296" s="30"/>
    </row>
    <row r="297" ht="16.5">
      <c r="C297" s="30"/>
    </row>
    <row r="298" ht="16.5">
      <c r="C298" s="30"/>
    </row>
    <row r="299" ht="16.5">
      <c r="C299" s="30"/>
    </row>
    <row r="300" ht="16.5">
      <c r="C300" s="30"/>
    </row>
    <row r="301" ht="16.5">
      <c r="C301" s="30"/>
    </row>
    <row r="302" ht="16.5">
      <c r="C302" s="30"/>
    </row>
    <row r="303" ht="16.5">
      <c r="C303" s="30"/>
    </row>
    <row r="304" ht="16.5">
      <c r="C304" s="30"/>
    </row>
    <row r="305" ht="16.5">
      <c r="C305" s="30"/>
    </row>
    <row r="306" ht="16.5">
      <c r="C306" s="30"/>
    </row>
    <row r="307" ht="16.5">
      <c r="C307" s="30"/>
    </row>
    <row r="308" ht="16.5">
      <c r="C308" s="30"/>
    </row>
    <row r="309" ht="16.5">
      <c r="C309" s="30"/>
    </row>
    <row r="310" ht="16.5">
      <c r="C310" s="30"/>
    </row>
    <row r="311" ht="16.5">
      <c r="C311" s="30"/>
    </row>
    <row r="312" ht="16.5">
      <c r="C312" s="30"/>
    </row>
    <row r="313" ht="16.5">
      <c r="C313" s="30"/>
    </row>
    <row r="314" ht="16.5">
      <c r="C314" s="30"/>
    </row>
    <row r="315" ht="16.5">
      <c r="C315" s="30"/>
    </row>
    <row r="316" ht="16.5">
      <c r="C316" s="30"/>
    </row>
    <row r="317" ht="16.5">
      <c r="C317" s="30"/>
    </row>
    <row r="318" ht="16.5">
      <c r="C318" s="30"/>
    </row>
    <row r="319" ht="16.5">
      <c r="C319" s="30"/>
    </row>
    <row r="320" ht="16.5">
      <c r="C320" s="30"/>
    </row>
    <row r="321" ht="16.5">
      <c r="C321" s="30"/>
    </row>
    <row r="322" ht="16.5">
      <c r="C322" s="30"/>
    </row>
    <row r="323" ht="16.5">
      <c r="C323" s="30"/>
    </row>
    <row r="324" ht="16.5">
      <c r="C324" s="30"/>
    </row>
    <row r="325" ht="16.5">
      <c r="C325" s="30"/>
    </row>
    <row r="326" ht="16.5">
      <c r="C326" s="30"/>
    </row>
    <row r="327" ht="16.5">
      <c r="C327" s="30"/>
    </row>
    <row r="328" ht="16.5">
      <c r="C328" s="30"/>
    </row>
    <row r="329" ht="16.5">
      <c r="C329" s="30"/>
    </row>
    <row r="330" ht="16.5">
      <c r="C330" s="30"/>
    </row>
    <row r="331" ht="16.5">
      <c r="C331" s="30"/>
    </row>
    <row r="332" ht="16.5">
      <c r="C332" s="30"/>
    </row>
    <row r="333" ht="16.5">
      <c r="C333" s="30"/>
    </row>
    <row r="334" ht="16.5">
      <c r="C334" s="30"/>
    </row>
    <row r="335" ht="16.5">
      <c r="C335" s="30"/>
    </row>
    <row r="336" ht="16.5">
      <c r="C336" s="30"/>
    </row>
    <row r="337" ht="16.5">
      <c r="C337" s="30"/>
    </row>
    <row r="338" ht="16.5">
      <c r="C338" s="30"/>
    </row>
    <row r="339" ht="16.5">
      <c r="C339" s="30"/>
    </row>
    <row r="340" ht="16.5">
      <c r="C340" s="30"/>
    </row>
    <row r="341" ht="16.5">
      <c r="C341" s="30"/>
    </row>
    <row r="342" ht="16.5">
      <c r="C342" s="30"/>
    </row>
    <row r="343" ht="16.5">
      <c r="C343" s="30"/>
    </row>
    <row r="344" ht="16.5">
      <c r="C344" s="30"/>
    </row>
    <row r="345" ht="16.5">
      <c r="C345" s="30"/>
    </row>
    <row r="346" ht="16.5">
      <c r="C346" s="30"/>
    </row>
    <row r="347" ht="16.5">
      <c r="C347" s="30"/>
    </row>
    <row r="348" ht="16.5">
      <c r="C348" s="30"/>
    </row>
    <row r="349" ht="16.5">
      <c r="C349" s="30"/>
    </row>
    <row r="350" ht="16.5">
      <c r="C350" s="30"/>
    </row>
    <row r="351" ht="16.5">
      <c r="C351" s="30"/>
    </row>
    <row r="352" ht="16.5">
      <c r="C352" s="30"/>
    </row>
    <row r="353" ht="16.5">
      <c r="C353" s="30"/>
    </row>
    <row r="354" ht="16.5">
      <c r="C354" s="30"/>
    </row>
    <row r="355" ht="16.5">
      <c r="C355" s="30"/>
    </row>
    <row r="356" ht="16.5">
      <c r="C356" s="30"/>
    </row>
    <row r="357" ht="16.5">
      <c r="C357" s="30"/>
    </row>
    <row r="358" ht="16.5">
      <c r="C358" s="30"/>
    </row>
    <row r="359" ht="16.5">
      <c r="C359" s="30"/>
    </row>
    <row r="360" ht="16.5">
      <c r="C360" s="30"/>
    </row>
    <row r="361" ht="16.5">
      <c r="C361" s="30"/>
    </row>
    <row r="362" ht="16.5">
      <c r="C362" s="30"/>
    </row>
    <row r="363" ht="16.5">
      <c r="C363" s="30"/>
    </row>
    <row r="364" ht="16.5">
      <c r="C364" s="30"/>
    </row>
    <row r="365" ht="16.5">
      <c r="C365" s="30"/>
    </row>
    <row r="366" ht="16.5">
      <c r="C366" s="30"/>
    </row>
    <row r="367" ht="16.5">
      <c r="C367" s="30"/>
    </row>
    <row r="368" ht="16.5">
      <c r="C368" s="30"/>
    </row>
    <row r="369" ht="16.5">
      <c r="C369" s="30"/>
    </row>
    <row r="370" ht="16.5">
      <c r="C370" s="30"/>
    </row>
    <row r="371" ht="16.5">
      <c r="C371" s="30"/>
    </row>
    <row r="372" ht="16.5">
      <c r="C372" s="30"/>
    </row>
    <row r="373" ht="16.5">
      <c r="C373" s="30"/>
    </row>
    <row r="374" ht="16.5">
      <c r="C374" s="30"/>
    </row>
    <row r="375" ht="16.5">
      <c r="C375" s="30"/>
    </row>
    <row r="376" ht="16.5">
      <c r="C376" s="30"/>
    </row>
    <row r="377" ht="16.5">
      <c r="C377" s="30"/>
    </row>
    <row r="378" ht="16.5">
      <c r="C378" s="30"/>
    </row>
    <row r="379" ht="16.5">
      <c r="C379" s="30"/>
    </row>
    <row r="380" ht="16.5">
      <c r="C380" s="30"/>
    </row>
    <row r="381" ht="16.5">
      <c r="C381" s="30"/>
    </row>
    <row r="382" ht="16.5">
      <c r="C382" s="30"/>
    </row>
    <row r="383" ht="16.5">
      <c r="C383" s="30"/>
    </row>
    <row r="384" ht="16.5">
      <c r="C384" s="30"/>
    </row>
    <row r="385" ht="16.5">
      <c r="C385" s="30"/>
    </row>
    <row r="386" ht="16.5">
      <c r="C386" s="30"/>
    </row>
    <row r="387" ht="16.5">
      <c r="C387" s="30"/>
    </row>
    <row r="388" ht="16.5">
      <c r="C388" s="30"/>
    </row>
    <row r="389" ht="16.5">
      <c r="C389" s="30"/>
    </row>
    <row r="390" ht="16.5">
      <c r="C390" s="30"/>
    </row>
    <row r="391" ht="16.5">
      <c r="C391" s="30"/>
    </row>
    <row r="392" ht="16.5">
      <c r="C392" s="30"/>
    </row>
    <row r="393" ht="16.5">
      <c r="C393" s="30"/>
    </row>
    <row r="394" ht="16.5">
      <c r="C394" s="30"/>
    </row>
    <row r="395" ht="16.5">
      <c r="C395" s="30"/>
    </row>
    <row r="396" ht="16.5">
      <c r="C396" s="30"/>
    </row>
    <row r="397" ht="16.5">
      <c r="C397" s="30"/>
    </row>
    <row r="398" ht="16.5">
      <c r="C398" s="30"/>
    </row>
    <row r="399" ht="16.5">
      <c r="C399" s="30"/>
    </row>
    <row r="400" ht="16.5">
      <c r="C400" s="30"/>
    </row>
    <row r="401" ht="16.5">
      <c r="C401" s="30"/>
    </row>
    <row r="402" ht="16.5">
      <c r="C402" s="30"/>
    </row>
    <row r="403" ht="16.5">
      <c r="C403" s="30"/>
    </row>
    <row r="404" ht="16.5">
      <c r="C404" s="30"/>
    </row>
    <row r="405" ht="16.5">
      <c r="C405" s="30"/>
    </row>
    <row r="406" ht="16.5">
      <c r="C406" s="30"/>
    </row>
    <row r="407" ht="16.5">
      <c r="C407" s="30"/>
    </row>
    <row r="408" ht="16.5">
      <c r="C408" s="30"/>
    </row>
    <row r="409" ht="16.5">
      <c r="C409" s="30"/>
    </row>
    <row r="410" ht="16.5">
      <c r="C410" s="30"/>
    </row>
    <row r="411" ht="16.5">
      <c r="C411" s="30"/>
    </row>
    <row r="412" ht="16.5">
      <c r="C412" s="30"/>
    </row>
    <row r="413" ht="16.5">
      <c r="C413" s="30"/>
    </row>
    <row r="414" ht="16.5">
      <c r="C414" s="30"/>
    </row>
    <row r="415" ht="16.5">
      <c r="C415" s="30"/>
    </row>
    <row r="416" ht="16.5">
      <c r="C416" s="30"/>
    </row>
    <row r="417" ht="16.5">
      <c r="C417" s="30"/>
    </row>
    <row r="418" ht="16.5">
      <c r="C418" s="30"/>
    </row>
    <row r="419" ht="16.5">
      <c r="C419" s="30"/>
    </row>
    <row r="420" ht="16.5">
      <c r="C420" s="30"/>
    </row>
    <row r="421" ht="16.5">
      <c r="C421" s="30"/>
    </row>
    <row r="422" ht="16.5">
      <c r="C422" s="30"/>
    </row>
    <row r="423" ht="16.5">
      <c r="C423" s="30"/>
    </row>
    <row r="424" ht="16.5">
      <c r="C424" s="30"/>
    </row>
    <row r="425" ht="16.5">
      <c r="C425" s="30"/>
    </row>
    <row r="426" ht="16.5">
      <c r="C426" s="30"/>
    </row>
    <row r="427" ht="16.5">
      <c r="C427" s="30"/>
    </row>
    <row r="428" ht="16.5">
      <c r="C428" s="30"/>
    </row>
    <row r="429" ht="16.5">
      <c r="C429" s="30"/>
    </row>
    <row r="430" ht="16.5">
      <c r="C430" s="30"/>
    </row>
    <row r="431" ht="16.5">
      <c r="C431" s="30"/>
    </row>
    <row r="432" ht="16.5">
      <c r="C432" s="30"/>
    </row>
    <row r="433" ht="16.5">
      <c r="C433" s="30"/>
    </row>
    <row r="434" ht="16.5">
      <c r="C434" s="30"/>
    </row>
    <row r="435" ht="16.5">
      <c r="C435" s="30"/>
    </row>
    <row r="436" ht="16.5">
      <c r="C436" s="30"/>
    </row>
    <row r="437" ht="16.5">
      <c r="C437" s="30"/>
    </row>
    <row r="438" ht="16.5">
      <c r="C438" s="30"/>
    </row>
    <row r="439" ht="16.5">
      <c r="C439" s="30"/>
    </row>
    <row r="440" ht="16.5">
      <c r="C440" s="30"/>
    </row>
    <row r="441" ht="16.5">
      <c r="C441" s="30"/>
    </row>
    <row r="442" ht="16.5">
      <c r="C442" s="30"/>
    </row>
    <row r="443" ht="16.5">
      <c r="C443" s="30"/>
    </row>
    <row r="444" ht="16.5">
      <c r="C444" s="30"/>
    </row>
    <row r="445" ht="16.5">
      <c r="C445" s="30"/>
    </row>
    <row r="446" ht="16.5">
      <c r="C446" s="30"/>
    </row>
    <row r="447" ht="16.5">
      <c r="C447" s="30"/>
    </row>
    <row r="448" ht="16.5">
      <c r="C448" s="30"/>
    </row>
    <row r="449" ht="16.5">
      <c r="C449" s="30"/>
    </row>
    <row r="450" ht="16.5">
      <c r="C450" s="30"/>
    </row>
    <row r="451" ht="16.5">
      <c r="C451" s="30"/>
    </row>
    <row r="452" ht="16.5">
      <c r="C452" s="30"/>
    </row>
    <row r="453" ht="16.5">
      <c r="C453" s="30"/>
    </row>
    <row r="454" ht="16.5">
      <c r="C454" s="30"/>
    </row>
    <row r="455" ht="16.5">
      <c r="C455" s="30"/>
    </row>
    <row r="456" ht="16.5">
      <c r="C456" s="30"/>
    </row>
    <row r="457" ht="16.5">
      <c r="C457" s="30"/>
    </row>
    <row r="458" ht="16.5">
      <c r="C458" s="30"/>
    </row>
    <row r="459" ht="16.5">
      <c r="C459" s="30"/>
    </row>
    <row r="460" ht="16.5">
      <c r="C460" s="30"/>
    </row>
    <row r="461" ht="16.5">
      <c r="C461" s="30"/>
    </row>
    <row r="462" ht="16.5">
      <c r="C462" s="30"/>
    </row>
    <row r="463" ht="16.5">
      <c r="C463" s="30"/>
    </row>
    <row r="464" ht="16.5">
      <c r="C464" s="30"/>
    </row>
    <row r="465" ht="16.5">
      <c r="C465" s="30"/>
    </row>
    <row r="466" ht="16.5">
      <c r="C466" s="30"/>
    </row>
    <row r="467" ht="16.5">
      <c r="C467" s="30"/>
    </row>
    <row r="468" ht="16.5">
      <c r="C468" s="30"/>
    </row>
    <row r="469" ht="16.5">
      <c r="C469" s="30"/>
    </row>
    <row r="470" ht="16.5">
      <c r="C470" s="30"/>
    </row>
    <row r="471" ht="16.5">
      <c r="C471" s="30"/>
    </row>
    <row r="472" ht="16.5">
      <c r="C472" s="30"/>
    </row>
    <row r="473" ht="16.5">
      <c r="C473" s="30"/>
    </row>
    <row r="474" ht="16.5">
      <c r="C474" s="30"/>
    </row>
    <row r="475" ht="16.5">
      <c r="C475" s="30"/>
    </row>
    <row r="476" ht="16.5">
      <c r="C476" s="30"/>
    </row>
    <row r="477" ht="16.5">
      <c r="C477" s="30"/>
    </row>
  </sheetData>
  <sheetProtection/>
  <mergeCells count="16">
    <mergeCell ref="C10:E10"/>
    <mergeCell ref="C12:E12"/>
    <mergeCell ref="A196:C196"/>
    <mergeCell ref="D15:E15"/>
    <mergeCell ref="A16:A17"/>
    <mergeCell ref="B16:B17"/>
    <mergeCell ref="C16:C17"/>
    <mergeCell ref="A14:E14"/>
    <mergeCell ref="C11:E11"/>
    <mergeCell ref="D16:E16"/>
    <mergeCell ref="C1:E1"/>
    <mergeCell ref="C2:E2"/>
    <mergeCell ref="C3:E3"/>
    <mergeCell ref="G4:I4"/>
    <mergeCell ref="B5:E5"/>
    <mergeCell ref="B8:E8"/>
  </mergeCells>
  <printOptions/>
  <pageMargins left="0.7874015748031497" right="0.7874015748031497" top="0.7086614173228347" bottom="0.35433070866141736" header="0.5118110236220472" footer="0.5118110236220472"/>
  <pageSetup horizontalDpi="600" verticalDpi="600" orientation="landscape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</dc:creator>
  <cp:keywords/>
  <dc:description/>
  <cp:lastModifiedBy>Рябинина Елена Николаевна</cp:lastModifiedBy>
  <cp:lastPrinted>2017-12-12T09:01:11Z</cp:lastPrinted>
  <dcterms:created xsi:type="dcterms:W3CDTF">2006-12-04T06:14:42Z</dcterms:created>
  <dcterms:modified xsi:type="dcterms:W3CDTF">2017-12-26T05:41:30Z</dcterms:modified>
  <cp:category/>
  <cp:version/>
  <cp:contentType/>
  <cp:contentStatus/>
</cp:coreProperties>
</file>