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Раздел 5." sheetId="1" r:id="rId1"/>
  </sheets>
  <definedNames>
    <definedName name="_xlnm.Print_Titles" localSheetId="0">'Раздел 5.'!$4:$4</definedName>
  </definedNames>
  <calcPr fullCalcOnLoad="1"/>
</workbook>
</file>

<file path=xl/comments1.xml><?xml version="1.0" encoding="utf-8"?>
<comments xmlns="http://schemas.openxmlformats.org/spreadsheetml/2006/main">
  <authors>
    <author>nesdo</author>
  </authors>
  <commentList>
    <comment ref="G32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№1115 от 02.03.2017г.
РД ВН №1246 от 29.08.2017г.
РД ВН №1342 от 26.12.2017г.</t>
        </r>
      </text>
    </comment>
    <comment ref="G15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№1246 от 29.08.2017
РД ВН №1284 от 26.10.2017
РД ВН №1312 от 30.11.2017
РД ВН №1342 от 26.12.2017</t>
        </r>
      </text>
    </comment>
    <comment ref="G38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7,6тыс.руб гл.848 РДВН №1246 от 29.08.2017г.</t>
        </r>
      </text>
    </comment>
    <comment ref="G29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№1284 от 26.10.2017
РД ВН №1312 от 30.11.2017</t>
        </r>
      </text>
    </comment>
    <comment ref="G16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№1284 от 26.10.2017
РД ВН №1312 от 30.11.2017</t>
        </r>
      </text>
    </comment>
    <comment ref="G14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№1284 от 26.10.2017
РД ВН №1312 от 30.11.2017
РД ВН №1342 от 26.12.2017</t>
        </r>
      </text>
    </comment>
    <comment ref="G20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№1284 от 26.10.2017
РД ВН №1342 от 26.12.2017</t>
        </r>
      </text>
    </comment>
    <comment ref="G12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№1284 от 26.10.2017
</t>
        </r>
      </text>
    </comment>
    <comment ref="G13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№1284 от 26.10.2017
РД ВН №1342 от 26.12.2017</t>
        </r>
      </text>
    </comment>
    <comment ref="G22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№1284 от 26.10.2017
РД ВН №1342 от 26.12.2017</t>
        </r>
      </text>
    </comment>
    <comment ref="G21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№1284 от 26.10.2017
РД ВН №1342 от 26.12.2017</t>
        </r>
      </text>
    </comment>
    <comment ref="G11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№1284 от 26.10.2017
РД ВН №1342 от 26.12.2017</t>
        </r>
      </text>
    </comment>
    <comment ref="G35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№1284 от 26.10.2017
РД ВН №1342 от 26.12.2017</t>
        </r>
      </text>
    </comment>
    <comment ref="G43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№1284 от 26.10.2017
</t>
        </r>
      </text>
    </comment>
    <comment ref="G18" authorId="0">
      <text>
        <r>
          <rPr>
            <b/>
            <sz val="9"/>
            <rFont val="Tahoma"/>
            <family val="0"/>
          </rPr>
          <t>nesdo:</t>
        </r>
        <r>
          <rPr>
            <sz val="9"/>
            <rFont val="Tahoma"/>
            <family val="0"/>
          </rPr>
          <t xml:space="preserve">
РД ВН №1284 от 26.10.2017
РД ВН №1342 от 26.12.2017</t>
        </r>
      </text>
    </comment>
    <comment ref="G7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№1312 от 30.11.2017
РД ВН №1342 от 26.12.2017
</t>
        </r>
      </text>
    </comment>
    <comment ref="G8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№1342 от 26.12.2017</t>
        </r>
      </text>
    </comment>
    <comment ref="G23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№1342 от 26.12.2017</t>
        </r>
      </text>
    </comment>
    <comment ref="G24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№1342 от 26.12.2017</t>
        </r>
      </text>
    </comment>
    <comment ref="G26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№1342 от 26.12.2017</t>
        </r>
      </text>
    </comment>
    <comment ref="G27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№1312 от 30.11.2017</t>
        </r>
      </text>
    </comment>
    <comment ref="G28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№1312 от 30.11.2017</t>
        </r>
      </text>
    </comment>
    <comment ref="G31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№1342 от 26.12.2017</t>
        </r>
      </text>
    </comment>
    <comment ref="G34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№1342 от 26.12.2017г.</t>
        </r>
      </text>
    </comment>
    <comment ref="H14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№1361 от 01.02.2018</t>
        </r>
      </text>
    </comment>
    <comment ref="H2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№1350 от 26.12.2017</t>
        </r>
      </text>
    </comment>
    <comment ref="I2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№1350 от 26.12.2017</t>
        </r>
      </text>
    </comment>
    <comment ref="J2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№1350 от 26.12.2017</t>
        </r>
      </text>
    </comment>
    <comment ref="G2" authorId="0">
      <text>
        <r>
          <rPr>
            <b/>
            <sz val="9"/>
            <rFont val="Tahoma"/>
            <family val="2"/>
          </rPr>
          <t>nesdo:</t>
        </r>
        <r>
          <rPr>
            <sz val="9"/>
            <rFont val="Tahoma"/>
            <family val="2"/>
          </rPr>
          <t xml:space="preserve">
РД ВН №1058 от 28.12.2016</t>
        </r>
      </text>
    </comment>
  </commentList>
</comments>
</file>

<file path=xl/sharedStrings.xml><?xml version="1.0" encoding="utf-8"?>
<sst xmlns="http://schemas.openxmlformats.org/spreadsheetml/2006/main" count="251" uniqueCount="109">
  <si>
    <t>№ п/п</t>
  </si>
  <si>
    <t>Наименование мероприятия</t>
  </si>
  <si>
    <t>Испол-нитель меро-приятия</t>
  </si>
  <si>
    <t>Срок реали-зации</t>
  </si>
  <si>
    <t>(годы)</t>
  </si>
  <si>
    <t>Объем финансирования по годам (тыс. рублей)</t>
  </si>
  <si>
    <t>год</t>
  </si>
  <si>
    <t>1.</t>
  </si>
  <si>
    <t>Задача 1. Социальная поддержка семей с детьми, отдельных категорий граждан и граждан, имеющих особые заслуги перед государством, Новгородской областью и Великим Новгородом</t>
  </si>
  <si>
    <t>1.1.</t>
  </si>
  <si>
    <t>1.1.1.</t>
  </si>
  <si>
    <t>2017-2023</t>
  </si>
  <si>
    <t>1.1.2.</t>
  </si>
  <si>
    <t>-"-</t>
  </si>
  <si>
    <t>1.2.</t>
  </si>
  <si>
    <t>1.2.1.</t>
  </si>
  <si>
    <t>1.2.2.</t>
  </si>
  <si>
    <t>-</t>
  </si>
  <si>
    <t>УЖВ, управ-ление БУиО</t>
  </si>
  <si>
    <t>1.3.</t>
  </si>
  <si>
    <t>управ-ление БУиО</t>
  </si>
  <si>
    <t>УЖВ</t>
  </si>
  <si>
    <t>2.</t>
  </si>
  <si>
    <t>Задача 2. Социальная поддержка семей, воспитывающих детей-сирот, детей, оставшихся без попечения родителей, лиц из числа детей-сирот и детей, оставшихся без попечения родителей</t>
  </si>
  <si>
    <t>2.1.</t>
  </si>
  <si>
    <t>КОП</t>
  </si>
  <si>
    <t>Целевой показа-тель</t>
  </si>
  <si>
    <t>Источник финан-сирования</t>
  </si>
  <si>
    <t>комитет по социаль-ным вопросам</t>
  </si>
  <si>
    <t>2.2.</t>
  </si>
  <si>
    <t>2.3.</t>
  </si>
  <si>
    <t>2.4.</t>
  </si>
  <si>
    <t>2.5.</t>
  </si>
  <si>
    <t>2.6.</t>
  </si>
  <si>
    <t>2.7.</t>
  </si>
  <si>
    <t>комитет по социаль-ным вопросам,  комитет финансов</t>
  </si>
  <si>
    <t>бюджет Великого Новгорода</t>
  </si>
  <si>
    <t>субвенции областного бюджета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</si>
  <si>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</si>
  <si>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</si>
  <si>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</si>
  <si>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</si>
  <si>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</si>
  <si>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</si>
  <si>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</si>
  <si>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</si>
  <si>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</si>
  <si>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</si>
  <si>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</si>
  <si>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</si>
  <si>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</si>
  <si>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</si>
  <si>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</si>
  <si>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</si>
  <si>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</si>
  <si>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УФКиС, комитет финансов</t>
  </si>
  <si>
    <t>комитет по социаль-ным вопросам, КОП</t>
  </si>
  <si>
    <t>5.</t>
  </si>
  <si>
    <t>5.1.</t>
  </si>
  <si>
    <t>5.2.</t>
  </si>
  <si>
    <t>5.3.</t>
  </si>
  <si>
    <t>ВСЕГО расходов</t>
  </si>
  <si>
    <t>КСВ</t>
  </si>
  <si>
    <t>нет студентов</t>
  </si>
  <si>
    <t>Год</t>
  </si>
  <si>
    <t>Источник финансирования</t>
  </si>
  <si>
    <t>областной бюджет (средства субвенций)</t>
  </si>
  <si>
    <t>внебюджетные средства</t>
  </si>
  <si>
    <t>всего</t>
  </si>
  <si>
    <t>Всего</t>
  </si>
  <si>
    <t>федераль-ный бюджет</t>
  </si>
  <si>
    <t>Объемы и источнки финансирование муниципальной программы в целом и по годам реализации</t>
  </si>
  <si>
    <t>3.16.</t>
  </si>
  <si>
    <t>Объемы и источники финансирования муниципальной программы в целом и по годам реализации</t>
  </si>
  <si>
    <t>Мероприятие 2. Оказание социальной поддержки малоимущим семьям (малоимущим одиноко проживающим гражданам) по газификации их домовладений</t>
  </si>
  <si>
    <t>Мероприятие 3. Предоставление социальной поддержки по возмещению расходов стоимости проезда в транспорте междугородного сообщения детям из малоимущих семей, нуждающимся в санаторно-курортном лечении</t>
  </si>
  <si>
    <t>Мероприятие 1. Выплата пособия на ребенка семьям с денежными доходами ниже величины прожиточного минимума в Новгородской области, выплата единовременного пособия при рождении третьего и последующих детей</t>
  </si>
  <si>
    <t>Мероприятие 2. Выплата единовременного пособия одиноким матерям, проживающим на территории Новгородской области, при рождении ребенка в 2015 - 2016 годах</t>
  </si>
  <si>
    <t>Мероприятие 3. Предоставление мер социальной поддержки многодетным семьям</t>
  </si>
  <si>
    <t>Мероприятие 1. Предоставление ежемесячной денежной компенсации расходов по оплате за жилое помещение и коммунальные услуги отдельным категориям граждан</t>
  </si>
  <si>
    <t>Мероприятие 2. Предоставление мер социальной поддержки гражданам, имеющим звание "Ветеран труда"</t>
  </si>
  <si>
    <t>Мероприятие 3. Предоставление мер социальной поддержки гражданам, имеющим звание "Ветеран труда Новгородской области"</t>
  </si>
  <si>
    <t>Мероприятие 4. Предоставление мер социальной поддержки гражданам, имеющим звание "Труженик тыла"</t>
  </si>
  <si>
    <t>Мероприятие 5. Предоставление мер социальной поддержки гражданам, имеющим звание "Реабилитированные лица и лица, признанные пострадавшими от политических репрессий"</t>
  </si>
  <si>
    <t>Мероприятие 6. Предоставление дополнительных мер социальной поддержки лицам, удостоенным звания "Герой Социалистического труда"</t>
  </si>
  <si>
    <t>Мероприятие 7. Выплата социального пособия на погребение и возмещение стоимости услуг, предоставляемых согласно гарантированному перечню услуг по погребению</t>
  </si>
  <si>
    <t>Мероприятие 8. Предоставление ежемесячной денежной выплаты Почетным гражданам Великого Новгорода</t>
  </si>
  <si>
    <t>Мероприятие 9. Предоставление ежемесячной денежной выплаты лицам, замещавшим должности руководителей исполнительных и представительных органов власти Великого Новгорода</t>
  </si>
  <si>
    <t>Мероприятие 10. Предоставление ежемесячной денежной компенсации расходов по оплате коммунальных услуг и дополнительной ежемесячной денежной компенсации расходов по оплате за пользование телефоном, радиотрансляционной точкой и коллективной антенной ветеранам боевых действий</t>
  </si>
  <si>
    <t>Мероприятие 11. Погребение Почетных граждан Великого Новгорода и лиц, замещавших должности руководителей исполнительных и представительных органов власти Великого Новгорода</t>
  </si>
  <si>
    <t>Мероприятие 12. Выплата ежемесячного денежного пособия спортсменам-ветеранам</t>
  </si>
  <si>
    <t>Мероприятие 13. Реализация мероприятий при передаче принадлежащего пожилым гражданам жилья в муниципальную собственность на условиях пожизненной ренты</t>
  </si>
  <si>
    <t>Мероприятие 14. Обеспечение дополнительных мер социальной поддержки граждан, достигших возраста 100 лет</t>
  </si>
  <si>
    <t>Мероприятие 15. Доплаты к пенсиям муниципальных служащих</t>
  </si>
  <si>
    <t>Мероприятие 16. Социальная поддержка инвалидам  Великой Отечественной войны  в виде единовременной денежной выплаты на проведение капитального ремонта жилых помещений на 2017 год</t>
  </si>
  <si>
    <t>Мероприятие 1. Обеспечение деятельности по содержанию штатных единиц, осуществляющих переданные отдельные государственные полномочия</t>
  </si>
  <si>
    <t>Мероприятие 5.  Выплата единовременного пособия при рождении первого ребенка</t>
  </si>
  <si>
    <t>Мероприятие 6.  Предоставление единовременной денежной выплаты в размере 1 млн. рублей семьям при одновременном рождении  трех и более детей</t>
  </si>
  <si>
    <t>Мероприятие 7.  Предоставление единовременной денежной выплаты в размере 400 тыс. рублей на улучшение жилищных условий семьям при одновременном рождении двух детей</t>
  </si>
  <si>
    <t>Мероприятие 1. Оказание социальной поддержки в виде единовременной выплаты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</si>
  <si>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>Мероприятие 2. Оказание социальной поддержки лицам из числа детей-сирот и детей, оставшихся без попечения родителей, обучающимся в муниципальных образовательных учреждениях</t>
  </si>
  <si>
    <t>Мероприятие 3. Оказание социальной поддержки семьям, воспитывающим детей-сирот и детей, оставшихся без попечения родителей</t>
  </si>
  <si>
    <t>Мероприятие 1. Оказание государственной социальной  помощи малоимущим семьям, малоимущим одиноко проживающим гражданам и социальной поддержки лицам, оказавшимся в трудной жизненной ситуации, оказание адресной социальной поддержки отдельным категориям граждан</t>
  </si>
  <si>
    <t>Мероприятие 4. Предоставление дополнительных мер социальной поддержки многодетным семьям, имеющим в своем составе пять и более детей в возрасте до 18 лет, в виде ежемесячной денежной компенсации в размере 50 процентов от установленной платы за коммунальные услуги</t>
  </si>
  <si>
    <t>Основное мероприятие 3. Социальная поддержка льготных категорий граждан и граждан, имеющих особые заслуги перед государством, Новгородской областью и Великим Новгородом, а также иных категорий граждан</t>
  </si>
  <si>
    <t>Основное мероприятие 2. Социальная поддержка семей с детьми</t>
  </si>
  <si>
    <t>Основное мероприятие 1. Социальная поддержка малоимущих семей, малоимущих одиноко проживающих граждан и лиц, оказавшихся в трудной жизненной ситуации, оказание адресной социальной поддержки отдельным категориям граждан</t>
  </si>
  <si>
    <t>Основное мероприятие 4.  Обеспечение деятельности по содержанию штатных единиц, осуществляющих переданные отдельные государственные полномочия</t>
  </si>
  <si>
    <t>Основное мероприятие 5. Социальная поддержка семей, воспитывающих детей-сирот, детей, оставшихся без попечения родителей, лиц из числа детей-сирот и детей, оставшихся без попечения родителей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</si>
</sst>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"/>
    <numFmt numFmtId="171" formatCode="#,##0.000"/>
    <numFmt numFmtId="172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4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rgb="FF00B0F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2" fillId="0" borderId="0" xfId="0" applyFont="1" applyAlignment="1">
      <alignment/>
    </xf>
    <xf numFmtId="4" fontId="54" fillId="0" borderId="10" xfId="0" applyNumberFormat="1" applyFont="1" applyBorder="1" applyAlignment="1">
      <alignment horizontal="center"/>
    </xf>
    <xf numFmtId="4" fontId="52" fillId="0" borderId="10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3" fillId="0" borderId="10" xfId="0" applyFont="1" applyBorder="1" applyAlignment="1">
      <alignment/>
    </xf>
    <xf numFmtId="0" fontId="56" fillId="0" borderId="10" xfId="0" applyFont="1" applyBorder="1" applyAlignment="1">
      <alignment/>
    </xf>
    <xf numFmtId="4" fontId="57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58" fillId="0" borderId="0" xfId="0" applyNumberFormat="1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top" wrapText="1"/>
    </xf>
    <xf numFmtId="0" fontId="52" fillId="0" borderId="12" xfId="0" applyFont="1" applyBorder="1" applyAlignment="1">
      <alignment vertical="top" wrapText="1"/>
    </xf>
    <xf numFmtId="0" fontId="52" fillId="0" borderId="12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top" wrapText="1"/>
    </xf>
    <xf numFmtId="4" fontId="52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center" wrapText="1"/>
    </xf>
    <xf numFmtId="4" fontId="57" fillId="33" borderId="10" xfId="0" applyNumberFormat="1" applyFont="1" applyFill="1" applyBorder="1" applyAlignment="1">
      <alignment horizontal="center"/>
    </xf>
    <xf numFmtId="4" fontId="54" fillId="33" borderId="10" xfId="0" applyNumberFormat="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 horizontal="center"/>
    </xf>
    <xf numFmtId="0" fontId="52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40">
      <selection activeCell="N6" sqref="N6"/>
    </sheetView>
  </sheetViews>
  <sheetFormatPr defaultColWidth="9.140625" defaultRowHeight="15"/>
  <cols>
    <col min="1" max="1" width="9.421875" style="16" customWidth="1"/>
    <col min="2" max="2" width="28.421875" style="17" customWidth="1"/>
    <col min="3" max="3" width="9.140625" style="12" customWidth="1"/>
    <col min="4" max="4" width="10.00390625" style="12" bestFit="1" customWidth="1"/>
    <col min="5" max="5" width="8.421875" style="12" customWidth="1"/>
    <col min="6" max="6" width="9.140625" style="12" customWidth="1"/>
    <col min="7" max="7" width="9.7109375" style="42" customWidth="1"/>
    <col min="8" max="10" width="9.7109375" style="73" customWidth="1"/>
    <col min="11" max="13" width="9.7109375" style="12" customWidth="1"/>
    <col min="14" max="14" width="11.8515625" style="12" bestFit="1" customWidth="1"/>
    <col min="15" max="16384" width="9.140625" style="12" customWidth="1"/>
  </cols>
  <sheetData>
    <row r="1" spans="1:13" ht="25.5">
      <c r="A1" s="56" t="s">
        <v>0</v>
      </c>
      <c r="B1" s="63" t="s">
        <v>1</v>
      </c>
      <c r="C1" s="56" t="s">
        <v>2</v>
      </c>
      <c r="D1" s="2" t="s">
        <v>3</v>
      </c>
      <c r="E1" s="56" t="s">
        <v>26</v>
      </c>
      <c r="F1" s="56" t="s">
        <v>27</v>
      </c>
      <c r="G1" s="56" t="s">
        <v>5</v>
      </c>
      <c r="H1" s="56"/>
      <c r="I1" s="56"/>
      <c r="J1" s="56"/>
      <c r="K1" s="56"/>
      <c r="L1" s="56"/>
      <c r="M1" s="56"/>
    </row>
    <row r="2" spans="1:13" ht="12.75">
      <c r="A2" s="56"/>
      <c r="B2" s="63"/>
      <c r="C2" s="56"/>
      <c r="D2" s="2" t="s">
        <v>4</v>
      </c>
      <c r="E2" s="56"/>
      <c r="F2" s="56"/>
      <c r="G2" s="31">
        <v>2017</v>
      </c>
      <c r="H2" s="65">
        <v>2018</v>
      </c>
      <c r="I2" s="65">
        <v>2019</v>
      </c>
      <c r="J2" s="65">
        <v>2020</v>
      </c>
      <c r="K2" s="2">
        <v>2021</v>
      </c>
      <c r="L2" s="2">
        <v>2022</v>
      </c>
      <c r="M2" s="2">
        <v>2023</v>
      </c>
    </row>
    <row r="3" spans="1:13" ht="12.75">
      <c r="A3" s="56"/>
      <c r="B3" s="63"/>
      <c r="C3" s="56"/>
      <c r="D3" s="6"/>
      <c r="E3" s="56"/>
      <c r="F3" s="56"/>
      <c r="G3" s="31" t="s">
        <v>6</v>
      </c>
      <c r="H3" s="65" t="s">
        <v>6</v>
      </c>
      <c r="I3" s="65" t="s">
        <v>6</v>
      </c>
      <c r="J3" s="65" t="s">
        <v>6</v>
      </c>
      <c r="K3" s="2" t="s">
        <v>6</v>
      </c>
      <c r="L3" s="2" t="s">
        <v>6</v>
      </c>
      <c r="M3" s="2" t="s">
        <v>6</v>
      </c>
    </row>
    <row r="4" spans="1:13" ht="12.75">
      <c r="A4" s="2">
        <v>1</v>
      </c>
      <c r="B4" s="10">
        <v>2</v>
      </c>
      <c r="C4" s="2">
        <v>3</v>
      </c>
      <c r="D4" s="2">
        <v>4</v>
      </c>
      <c r="E4" s="2">
        <v>5</v>
      </c>
      <c r="F4" s="2">
        <v>6</v>
      </c>
      <c r="G4" s="32">
        <v>7</v>
      </c>
      <c r="H4" s="66">
        <v>8</v>
      </c>
      <c r="I4" s="66">
        <v>9</v>
      </c>
      <c r="J4" s="66">
        <v>10</v>
      </c>
      <c r="K4" s="3">
        <v>11</v>
      </c>
      <c r="L4" s="3">
        <v>12</v>
      </c>
      <c r="M4" s="3">
        <v>13</v>
      </c>
    </row>
    <row r="5" spans="1:13" ht="36.75" customHeight="1">
      <c r="A5" s="2"/>
      <c r="B5" s="62" t="s">
        <v>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108" customHeight="1">
      <c r="A6" s="47" t="s">
        <v>7</v>
      </c>
      <c r="B6" s="48" t="s">
        <v>106</v>
      </c>
      <c r="C6" s="6"/>
      <c r="D6" s="6"/>
      <c r="E6" s="6"/>
      <c r="F6" s="6"/>
      <c r="G6" s="6"/>
      <c r="H6" s="67"/>
      <c r="I6" s="67"/>
      <c r="J6" s="67"/>
      <c r="K6" s="6"/>
      <c r="L6" s="6"/>
      <c r="M6" s="6"/>
    </row>
    <row r="7" spans="1:13" ht="135" customHeight="1">
      <c r="A7" s="2" t="s">
        <v>9</v>
      </c>
      <c r="B7" s="49" t="s">
        <v>102</v>
      </c>
      <c r="C7" s="2" t="s">
        <v>28</v>
      </c>
      <c r="D7" s="2" t="s">
        <v>11</v>
      </c>
      <c r="E7" s="7" t="s">
        <v>10</v>
      </c>
      <c r="F7" s="8" t="s">
        <v>37</v>
      </c>
      <c r="G7" s="33">
        <f>50513.5-314.9-3939.4</f>
        <v>46259.2</v>
      </c>
      <c r="H7" s="34">
        <v>50531.5</v>
      </c>
      <c r="I7" s="34">
        <v>50531.5</v>
      </c>
      <c r="J7" s="34">
        <v>50531.5</v>
      </c>
      <c r="K7" s="34">
        <v>50531.5</v>
      </c>
      <c r="L7" s="34">
        <v>50531.5</v>
      </c>
      <c r="M7" s="34">
        <v>50531.5</v>
      </c>
    </row>
    <row r="8" spans="1:13" ht="70.5" customHeight="1">
      <c r="A8" s="2" t="s">
        <v>14</v>
      </c>
      <c r="B8" s="49" t="s">
        <v>74</v>
      </c>
      <c r="C8" s="2" t="s">
        <v>13</v>
      </c>
      <c r="D8" s="2" t="s">
        <v>13</v>
      </c>
      <c r="E8" s="2" t="s">
        <v>13</v>
      </c>
      <c r="F8" s="2" t="s">
        <v>13</v>
      </c>
      <c r="G8" s="33">
        <f>1051.5-1000</f>
        <v>51.5</v>
      </c>
      <c r="H8" s="34">
        <v>499.9</v>
      </c>
      <c r="I8" s="34">
        <v>499.9</v>
      </c>
      <c r="J8" s="34">
        <v>499.9</v>
      </c>
      <c r="K8" s="34">
        <v>499.9</v>
      </c>
      <c r="L8" s="34">
        <v>499.9</v>
      </c>
      <c r="M8" s="34">
        <v>499.9</v>
      </c>
    </row>
    <row r="9" spans="1:13" ht="105.75" customHeight="1">
      <c r="A9" s="2" t="s">
        <v>19</v>
      </c>
      <c r="B9" s="49" t="s">
        <v>75</v>
      </c>
      <c r="C9" s="2" t="s">
        <v>13</v>
      </c>
      <c r="D9" s="2" t="s">
        <v>13</v>
      </c>
      <c r="E9" s="2" t="s">
        <v>13</v>
      </c>
      <c r="F9" s="2" t="s">
        <v>13</v>
      </c>
      <c r="G9" s="33">
        <v>12</v>
      </c>
      <c r="H9" s="34">
        <v>12</v>
      </c>
      <c r="I9" s="34">
        <v>12</v>
      </c>
      <c r="J9" s="34">
        <v>12</v>
      </c>
      <c r="K9" s="34">
        <v>12</v>
      </c>
      <c r="L9" s="34">
        <v>12</v>
      </c>
      <c r="M9" s="34">
        <v>12</v>
      </c>
    </row>
    <row r="10" spans="1:13" ht="38.25" customHeight="1">
      <c r="A10" s="27" t="s">
        <v>22</v>
      </c>
      <c r="B10" s="48" t="s">
        <v>105</v>
      </c>
      <c r="C10" s="6"/>
      <c r="D10" s="6"/>
      <c r="E10" s="6"/>
      <c r="F10" s="6"/>
      <c r="G10" s="6"/>
      <c r="H10" s="67"/>
      <c r="I10" s="67"/>
      <c r="J10" s="67"/>
      <c r="K10" s="6"/>
      <c r="L10" s="6"/>
      <c r="M10" s="6"/>
    </row>
    <row r="11" spans="1:13" ht="103.5" customHeight="1">
      <c r="A11" s="2" t="s">
        <v>24</v>
      </c>
      <c r="B11" s="50" t="s">
        <v>76</v>
      </c>
      <c r="C11" s="2" t="s">
        <v>28</v>
      </c>
      <c r="D11" s="2" t="s">
        <v>11</v>
      </c>
      <c r="E11" s="7" t="s">
        <v>10</v>
      </c>
      <c r="F11" s="8" t="s">
        <v>37</v>
      </c>
      <c r="G11" s="33">
        <f>14970-340-635</f>
        <v>13995</v>
      </c>
      <c r="H11" s="34">
        <v>14436</v>
      </c>
      <c r="I11" s="34">
        <v>14436</v>
      </c>
      <c r="J11" s="34">
        <v>14436</v>
      </c>
      <c r="K11" s="34">
        <v>14436</v>
      </c>
      <c r="L11" s="34">
        <v>14436</v>
      </c>
      <c r="M11" s="34">
        <v>14436</v>
      </c>
    </row>
    <row r="12" spans="1:13" ht="83.25" customHeight="1">
      <c r="A12" s="2" t="s">
        <v>29</v>
      </c>
      <c r="B12" s="50" t="s">
        <v>77</v>
      </c>
      <c r="C12" s="2" t="s">
        <v>13</v>
      </c>
      <c r="D12" s="2" t="s">
        <v>13</v>
      </c>
      <c r="E12" s="2" t="s">
        <v>12</v>
      </c>
      <c r="F12" s="2" t="s">
        <v>13</v>
      </c>
      <c r="G12" s="33">
        <f>406-321</f>
        <v>85</v>
      </c>
      <c r="H12" s="35" t="s">
        <v>17</v>
      </c>
      <c r="I12" s="35" t="s">
        <v>17</v>
      </c>
      <c r="J12" s="35" t="s">
        <v>17</v>
      </c>
      <c r="K12" s="5" t="s">
        <v>17</v>
      </c>
      <c r="L12" s="5" t="s">
        <v>17</v>
      </c>
      <c r="M12" s="5" t="s">
        <v>17</v>
      </c>
    </row>
    <row r="13" spans="1:13" ht="42" customHeight="1">
      <c r="A13" s="2" t="s">
        <v>30</v>
      </c>
      <c r="B13" s="50" t="s">
        <v>78</v>
      </c>
      <c r="C13" s="2" t="s">
        <v>13</v>
      </c>
      <c r="D13" s="2" t="s">
        <v>13</v>
      </c>
      <c r="E13" s="2" t="s">
        <v>13</v>
      </c>
      <c r="F13" s="2" t="s">
        <v>13</v>
      </c>
      <c r="G13" s="36">
        <f>24066.6-1950-3750</f>
        <v>18366.6</v>
      </c>
      <c r="H13" s="35">
        <f>21026.6-99</f>
        <v>20927.6</v>
      </c>
      <c r="I13" s="35">
        <v>21026.6</v>
      </c>
      <c r="J13" s="35">
        <v>21026.6</v>
      </c>
      <c r="K13" s="35">
        <v>21026.6</v>
      </c>
      <c r="L13" s="35">
        <v>21026.6</v>
      </c>
      <c r="M13" s="35">
        <v>21026.6</v>
      </c>
    </row>
    <row r="14" spans="1:13" ht="124.5" customHeight="1">
      <c r="A14" s="2" t="s">
        <v>31</v>
      </c>
      <c r="B14" s="50" t="s">
        <v>103</v>
      </c>
      <c r="C14" s="2" t="s">
        <v>35</v>
      </c>
      <c r="D14" s="2" t="s">
        <v>13</v>
      </c>
      <c r="E14" s="2" t="s">
        <v>13</v>
      </c>
      <c r="F14" s="8" t="s">
        <v>36</v>
      </c>
      <c r="G14" s="33">
        <f>1195-300-253-50</f>
        <v>592</v>
      </c>
      <c r="H14" s="35">
        <f>1109.4-99</f>
        <v>1010.4000000000001</v>
      </c>
      <c r="I14" s="35">
        <v>1153.3</v>
      </c>
      <c r="J14" s="35">
        <v>1196.6</v>
      </c>
      <c r="K14" s="35">
        <v>1196.6</v>
      </c>
      <c r="L14" s="35">
        <v>1196.6</v>
      </c>
      <c r="M14" s="35">
        <v>1196.6</v>
      </c>
    </row>
    <row r="15" spans="1:13" ht="47.25" customHeight="1">
      <c r="A15" s="2" t="s">
        <v>32</v>
      </c>
      <c r="B15" s="50" t="s">
        <v>96</v>
      </c>
      <c r="C15" s="2" t="s">
        <v>13</v>
      </c>
      <c r="D15" s="2" t="s">
        <v>13</v>
      </c>
      <c r="E15" s="2" t="s">
        <v>13</v>
      </c>
      <c r="F15" s="2" t="s">
        <v>13</v>
      </c>
      <c r="G15" s="33">
        <f>11475-1138.637-400-500-128.86-300</f>
        <v>9007.502999999999</v>
      </c>
      <c r="H15" s="34">
        <v>9160</v>
      </c>
      <c r="I15" s="34">
        <v>9750</v>
      </c>
      <c r="J15" s="34">
        <v>9750</v>
      </c>
      <c r="K15" s="34">
        <v>9750</v>
      </c>
      <c r="L15" s="34">
        <v>9750</v>
      </c>
      <c r="M15" s="34">
        <v>9750</v>
      </c>
    </row>
    <row r="16" spans="1:13" ht="68.25" customHeight="1">
      <c r="A16" s="56" t="s">
        <v>33</v>
      </c>
      <c r="B16" s="61" t="s">
        <v>97</v>
      </c>
      <c r="C16" s="56" t="s">
        <v>13</v>
      </c>
      <c r="D16" s="56" t="s">
        <v>13</v>
      </c>
      <c r="E16" s="56" t="s">
        <v>13</v>
      </c>
      <c r="F16" s="56" t="s">
        <v>13</v>
      </c>
      <c r="G16" s="60">
        <f>1000-1000+1000</f>
        <v>1000</v>
      </c>
      <c r="H16" s="68">
        <v>1000</v>
      </c>
      <c r="I16" s="68">
        <v>1000</v>
      </c>
      <c r="J16" s="68">
        <v>1000</v>
      </c>
      <c r="K16" s="59">
        <v>1000</v>
      </c>
      <c r="L16" s="59">
        <v>1000</v>
      </c>
      <c r="M16" s="59">
        <v>1000</v>
      </c>
    </row>
    <row r="17" spans="1:13" ht="94.5" customHeight="1" hidden="1">
      <c r="A17" s="56"/>
      <c r="B17" s="61"/>
      <c r="C17" s="56"/>
      <c r="D17" s="56"/>
      <c r="E17" s="56"/>
      <c r="F17" s="56"/>
      <c r="G17" s="60"/>
      <c r="H17" s="68"/>
      <c r="I17" s="68"/>
      <c r="J17" s="68"/>
      <c r="K17" s="59"/>
      <c r="L17" s="59"/>
      <c r="M17" s="59"/>
    </row>
    <row r="18" spans="1:13" ht="63.75" customHeight="1">
      <c r="A18" s="29" t="s">
        <v>34</v>
      </c>
      <c r="B18" s="51" t="s">
        <v>98</v>
      </c>
      <c r="C18" s="29" t="s">
        <v>18</v>
      </c>
      <c r="D18" s="29" t="s">
        <v>11</v>
      </c>
      <c r="E18" s="7" t="s">
        <v>12</v>
      </c>
      <c r="F18" s="8" t="s">
        <v>36</v>
      </c>
      <c r="G18" s="37">
        <f>4000+400+1200-400</f>
        <v>5200</v>
      </c>
      <c r="H18" s="55">
        <v>4000</v>
      </c>
      <c r="I18" s="55">
        <v>4000</v>
      </c>
      <c r="J18" s="55">
        <v>4000</v>
      </c>
      <c r="K18" s="30">
        <v>4000</v>
      </c>
      <c r="L18" s="30">
        <v>4000</v>
      </c>
      <c r="M18" s="30">
        <v>4000</v>
      </c>
    </row>
    <row r="19" spans="1:13" ht="92.25" customHeight="1">
      <c r="A19" s="27" t="s">
        <v>38</v>
      </c>
      <c r="B19" s="48" t="s">
        <v>104</v>
      </c>
      <c r="C19" s="6"/>
      <c r="D19" s="6"/>
      <c r="E19" s="6"/>
      <c r="F19" s="6"/>
      <c r="G19" s="6"/>
      <c r="H19" s="67"/>
      <c r="I19" s="67"/>
      <c r="J19" s="67"/>
      <c r="K19" s="6"/>
      <c r="L19" s="6"/>
      <c r="M19" s="6"/>
    </row>
    <row r="20" spans="1:13" ht="71.25" customHeight="1">
      <c r="A20" s="2" t="s">
        <v>39</v>
      </c>
      <c r="B20" s="49" t="s">
        <v>79</v>
      </c>
      <c r="C20" s="2" t="s">
        <v>28</v>
      </c>
      <c r="D20" s="2" t="s">
        <v>11</v>
      </c>
      <c r="E20" s="7" t="s">
        <v>12</v>
      </c>
      <c r="F20" s="8" t="s">
        <v>37</v>
      </c>
      <c r="G20" s="33">
        <f>305802.7-9000-89830</f>
        <v>206972.7</v>
      </c>
      <c r="H20" s="35">
        <v>292188.9</v>
      </c>
      <c r="I20" s="35">
        <v>298086.6</v>
      </c>
      <c r="J20" s="35">
        <v>298070</v>
      </c>
      <c r="K20" s="35">
        <v>298070</v>
      </c>
      <c r="L20" s="35">
        <v>298070</v>
      </c>
      <c r="M20" s="35">
        <v>298070</v>
      </c>
    </row>
    <row r="21" spans="1:13" ht="54" customHeight="1">
      <c r="A21" s="2" t="s">
        <v>40</v>
      </c>
      <c r="B21" s="49" t="s">
        <v>80</v>
      </c>
      <c r="C21" s="2" t="s">
        <v>13</v>
      </c>
      <c r="D21" s="2" t="s">
        <v>13</v>
      </c>
      <c r="E21" s="2" t="s">
        <v>13</v>
      </c>
      <c r="F21" s="2" t="s">
        <v>13</v>
      </c>
      <c r="G21" s="36">
        <f>395979.5-11346-6000</f>
        <v>378633.5</v>
      </c>
      <c r="H21" s="35">
        <v>387232.3</v>
      </c>
      <c r="I21" s="35">
        <v>387232.3</v>
      </c>
      <c r="J21" s="35">
        <v>387232.3</v>
      </c>
      <c r="K21" s="35">
        <v>387232.3</v>
      </c>
      <c r="L21" s="35">
        <v>387232.3</v>
      </c>
      <c r="M21" s="35">
        <v>387232.3</v>
      </c>
    </row>
    <row r="22" spans="1:13" ht="64.5" customHeight="1">
      <c r="A22" s="2" t="s">
        <v>41</v>
      </c>
      <c r="B22" s="49" t="s">
        <v>81</v>
      </c>
      <c r="C22" s="2" t="s">
        <v>13</v>
      </c>
      <c r="D22" s="2" t="s">
        <v>13</v>
      </c>
      <c r="E22" s="2" t="s">
        <v>13</v>
      </c>
      <c r="F22" s="2" t="s">
        <v>13</v>
      </c>
      <c r="G22" s="36">
        <f>219861.8-7820-9770</f>
        <v>202271.8</v>
      </c>
      <c r="H22" s="35">
        <v>214112.8</v>
      </c>
      <c r="I22" s="35">
        <v>214112.8</v>
      </c>
      <c r="J22" s="35">
        <v>214112.8</v>
      </c>
      <c r="K22" s="35">
        <v>214112.8</v>
      </c>
      <c r="L22" s="35">
        <v>214112.8</v>
      </c>
      <c r="M22" s="35">
        <v>214112.8</v>
      </c>
    </row>
    <row r="23" spans="1:13" ht="55.5" customHeight="1">
      <c r="A23" s="2" t="s">
        <v>42</v>
      </c>
      <c r="B23" s="49" t="s">
        <v>82</v>
      </c>
      <c r="C23" s="2" t="s">
        <v>13</v>
      </c>
      <c r="D23" s="2" t="s">
        <v>13</v>
      </c>
      <c r="E23" s="2" t="s">
        <v>13</v>
      </c>
      <c r="F23" s="2" t="s">
        <v>13</v>
      </c>
      <c r="G23" s="36">
        <f>1993.9-162</f>
        <v>1831.9</v>
      </c>
      <c r="H23" s="35">
        <v>1870.4</v>
      </c>
      <c r="I23" s="35">
        <v>1870.4</v>
      </c>
      <c r="J23" s="35">
        <v>1870.4</v>
      </c>
      <c r="K23" s="35">
        <v>1870.4</v>
      </c>
      <c r="L23" s="35">
        <v>1870.4</v>
      </c>
      <c r="M23" s="35">
        <v>1870.4</v>
      </c>
    </row>
    <row r="24" spans="1:13" ht="86.25" customHeight="1">
      <c r="A24" s="2" t="s">
        <v>43</v>
      </c>
      <c r="B24" s="49" t="s">
        <v>83</v>
      </c>
      <c r="C24" s="2" t="s">
        <v>13</v>
      </c>
      <c r="D24" s="2" t="s">
        <v>13</v>
      </c>
      <c r="E24" s="2" t="s">
        <v>13</v>
      </c>
      <c r="F24" s="2" t="s">
        <v>13</v>
      </c>
      <c r="G24" s="33">
        <f>14601.6-1500</f>
        <v>13101.6</v>
      </c>
      <c r="H24" s="34">
        <v>13129.5</v>
      </c>
      <c r="I24" s="34">
        <v>13129.5</v>
      </c>
      <c r="J24" s="34">
        <v>13129.5</v>
      </c>
      <c r="K24" s="34">
        <v>13129.5</v>
      </c>
      <c r="L24" s="34">
        <v>13129.5</v>
      </c>
      <c r="M24" s="34">
        <v>13129.5</v>
      </c>
    </row>
    <row r="25" spans="1:13" ht="69" customHeight="1">
      <c r="A25" s="2" t="s">
        <v>44</v>
      </c>
      <c r="B25" s="49" t="s">
        <v>84</v>
      </c>
      <c r="C25" s="2" t="s">
        <v>28</v>
      </c>
      <c r="D25" s="2" t="s">
        <v>11</v>
      </c>
      <c r="E25" s="7" t="s">
        <v>12</v>
      </c>
      <c r="F25" s="8" t="s">
        <v>37</v>
      </c>
      <c r="G25" s="33">
        <v>189.9</v>
      </c>
      <c r="H25" s="34">
        <v>202.1</v>
      </c>
      <c r="I25" s="34">
        <v>202.1</v>
      </c>
      <c r="J25" s="34">
        <v>202.1</v>
      </c>
      <c r="K25" s="34">
        <v>202.1</v>
      </c>
      <c r="L25" s="34">
        <v>202.1</v>
      </c>
      <c r="M25" s="34">
        <v>202.1</v>
      </c>
    </row>
    <row r="26" spans="1:13" ht="81.75" customHeight="1">
      <c r="A26" s="2" t="s">
        <v>45</v>
      </c>
      <c r="B26" s="49" t="s">
        <v>85</v>
      </c>
      <c r="C26" s="2" t="s">
        <v>13</v>
      </c>
      <c r="D26" s="2" t="s">
        <v>13</v>
      </c>
      <c r="E26" s="2" t="s">
        <v>13</v>
      </c>
      <c r="F26" s="2" t="s">
        <v>13</v>
      </c>
      <c r="G26" s="33">
        <f>1476.4-200</f>
        <v>1276.4</v>
      </c>
      <c r="H26" s="34">
        <v>1533</v>
      </c>
      <c r="I26" s="34">
        <v>1533</v>
      </c>
      <c r="J26" s="34">
        <v>1533</v>
      </c>
      <c r="K26" s="34">
        <v>1533</v>
      </c>
      <c r="L26" s="34">
        <v>1533</v>
      </c>
      <c r="M26" s="34">
        <v>1533</v>
      </c>
    </row>
    <row r="27" spans="1:13" ht="92.25" customHeight="1">
      <c r="A27" s="2" t="s">
        <v>46</v>
      </c>
      <c r="B27" s="49" t="s">
        <v>86</v>
      </c>
      <c r="C27" s="2" t="s">
        <v>35</v>
      </c>
      <c r="D27" s="2" t="s">
        <v>13</v>
      </c>
      <c r="E27" s="2" t="s">
        <v>13</v>
      </c>
      <c r="F27" s="8" t="s">
        <v>36</v>
      </c>
      <c r="G27" s="33">
        <f>4346-83.85</f>
        <v>4262.15</v>
      </c>
      <c r="H27" s="35">
        <v>4675</v>
      </c>
      <c r="I27" s="35">
        <v>5877.5</v>
      </c>
      <c r="J27" s="35">
        <v>6287.5</v>
      </c>
      <c r="K27" s="35">
        <v>6287.5</v>
      </c>
      <c r="L27" s="35">
        <v>6287.5</v>
      </c>
      <c r="M27" s="35">
        <v>6287.5</v>
      </c>
    </row>
    <row r="28" spans="1:13" ht="85.5" customHeight="1">
      <c r="A28" s="2" t="s">
        <v>47</v>
      </c>
      <c r="B28" s="49" t="s">
        <v>87</v>
      </c>
      <c r="C28" s="2" t="s">
        <v>13</v>
      </c>
      <c r="D28" s="2" t="s">
        <v>13</v>
      </c>
      <c r="E28" s="2" t="s">
        <v>13</v>
      </c>
      <c r="F28" s="2" t="s">
        <v>13</v>
      </c>
      <c r="G28" s="33">
        <f>698-30.29</f>
        <v>667.71</v>
      </c>
      <c r="H28" s="34">
        <v>701</v>
      </c>
      <c r="I28" s="34">
        <v>922.4</v>
      </c>
      <c r="J28" s="34">
        <v>922.4</v>
      </c>
      <c r="K28" s="34">
        <v>922.4</v>
      </c>
      <c r="L28" s="34">
        <v>922.4</v>
      </c>
      <c r="M28" s="34">
        <v>922.4</v>
      </c>
    </row>
    <row r="29" spans="1:13" ht="134.25" customHeight="1">
      <c r="A29" s="2" t="s">
        <v>48</v>
      </c>
      <c r="B29" s="49" t="s">
        <v>88</v>
      </c>
      <c r="C29" s="2" t="s">
        <v>13</v>
      </c>
      <c r="D29" s="2" t="s">
        <v>13</v>
      </c>
      <c r="E29" s="2" t="s">
        <v>13</v>
      </c>
      <c r="F29" s="2" t="s">
        <v>13</v>
      </c>
      <c r="G29" s="33">
        <f>7018-200-230</f>
        <v>6588</v>
      </c>
      <c r="H29" s="35">
        <v>6915</v>
      </c>
      <c r="I29" s="35">
        <v>7000.9</v>
      </c>
      <c r="J29" s="35">
        <v>7094</v>
      </c>
      <c r="K29" s="35">
        <v>7094</v>
      </c>
      <c r="L29" s="35">
        <v>7094</v>
      </c>
      <c r="M29" s="35">
        <v>7094</v>
      </c>
    </row>
    <row r="30" spans="1:13" ht="96" customHeight="1">
      <c r="A30" s="2" t="s">
        <v>49</v>
      </c>
      <c r="B30" s="49" t="s">
        <v>89</v>
      </c>
      <c r="C30" s="2" t="s">
        <v>20</v>
      </c>
      <c r="D30" s="2" t="s">
        <v>11</v>
      </c>
      <c r="E30" s="7" t="s">
        <v>12</v>
      </c>
      <c r="F30" s="8" t="s">
        <v>36</v>
      </c>
      <c r="G30" s="33">
        <v>150</v>
      </c>
      <c r="H30" s="55">
        <v>190.8</v>
      </c>
      <c r="I30" s="55">
        <v>190.8</v>
      </c>
      <c r="J30" s="55">
        <v>190.8</v>
      </c>
      <c r="K30" s="33">
        <v>190.8</v>
      </c>
      <c r="L30" s="33">
        <v>190.8</v>
      </c>
      <c r="M30" s="33">
        <v>190.8</v>
      </c>
    </row>
    <row r="31" spans="1:13" ht="55.5" customHeight="1">
      <c r="A31" s="2" t="s">
        <v>50</v>
      </c>
      <c r="B31" s="49" t="s">
        <v>90</v>
      </c>
      <c r="C31" s="2" t="s">
        <v>55</v>
      </c>
      <c r="D31" s="2" t="s">
        <v>13</v>
      </c>
      <c r="E31" s="2" t="s">
        <v>13</v>
      </c>
      <c r="F31" s="2" t="s">
        <v>13</v>
      </c>
      <c r="G31" s="33">
        <f>962-21</f>
        <v>941</v>
      </c>
      <c r="H31" s="36">
        <v>990</v>
      </c>
      <c r="I31" s="36">
        <v>1028.9</v>
      </c>
      <c r="J31" s="36">
        <v>1070.1</v>
      </c>
      <c r="K31" s="36">
        <v>1070.1</v>
      </c>
      <c r="L31" s="36">
        <v>1070.1</v>
      </c>
      <c r="M31" s="36">
        <v>1070.1</v>
      </c>
    </row>
    <row r="32" spans="1:13" ht="84" customHeight="1">
      <c r="A32" s="2" t="s">
        <v>51</v>
      </c>
      <c r="B32" s="64" t="s">
        <v>91</v>
      </c>
      <c r="C32" s="10" t="s">
        <v>18</v>
      </c>
      <c r="D32" s="2" t="s">
        <v>13</v>
      </c>
      <c r="E32" s="2" t="s">
        <v>13</v>
      </c>
      <c r="F32" s="2" t="s">
        <v>13</v>
      </c>
      <c r="G32" s="33">
        <f>3809-15.307-19.698-397</f>
        <v>3376.9950000000003</v>
      </c>
      <c r="H32" s="36">
        <v>3773.7</v>
      </c>
      <c r="I32" s="36">
        <v>3773.7</v>
      </c>
      <c r="J32" s="36">
        <v>3773.7</v>
      </c>
      <c r="K32" s="36">
        <v>3773.7</v>
      </c>
      <c r="L32" s="36">
        <v>3773.7</v>
      </c>
      <c r="M32" s="36">
        <v>3773.7</v>
      </c>
    </row>
    <row r="33" spans="1:13" ht="54.75" customHeight="1">
      <c r="A33" s="2" t="s">
        <v>52</v>
      </c>
      <c r="B33" s="49" t="s">
        <v>92</v>
      </c>
      <c r="C33" s="2" t="s">
        <v>20</v>
      </c>
      <c r="D33" s="2" t="s">
        <v>13</v>
      </c>
      <c r="E33" s="2" t="s">
        <v>13</v>
      </c>
      <c r="F33" s="2" t="s">
        <v>13</v>
      </c>
      <c r="G33" s="33">
        <v>250</v>
      </c>
      <c r="H33" s="55">
        <v>331</v>
      </c>
      <c r="I33" s="55">
        <v>331</v>
      </c>
      <c r="J33" s="55">
        <v>331</v>
      </c>
      <c r="K33" s="33">
        <v>331</v>
      </c>
      <c r="L33" s="33">
        <v>331</v>
      </c>
      <c r="M33" s="33">
        <v>331</v>
      </c>
    </row>
    <row r="34" spans="1:13" ht="41.25" customHeight="1">
      <c r="A34" s="2" t="s">
        <v>53</v>
      </c>
      <c r="B34" s="64" t="s">
        <v>93</v>
      </c>
      <c r="C34" s="2" t="s">
        <v>13</v>
      </c>
      <c r="D34" s="2" t="s">
        <v>13</v>
      </c>
      <c r="E34" s="2" t="s">
        <v>13</v>
      </c>
      <c r="F34" s="2" t="s">
        <v>13</v>
      </c>
      <c r="G34" s="33">
        <f>15400-106.6</f>
        <v>15293.4</v>
      </c>
      <c r="H34" s="55">
        <v>16200</v>
      </c>
      <c r="I34" s="55">
        <v>16200</v>
      </c>
      <c r="J34" s="55">
        <v>16200</v>
      </c>
      <c r="K34" s="33">
        <v>16200</v>
      </c>
      <c r="L34" s="33">
        <v>16200</v>
      </c>
      <c r="M34" s="33">
        <v>16200</v>
      </c>
    </row>
    <row r="35" spans="1:13" ht="93" customHeight="1">
      <c r="A35" s="10" t="s">
        <v>72</v>
      </c>
      <c r="B35" s="52" t="s">
        <v>94</v>
      </c>
      <c r="C35" s="10" t="s">
        <v>28</v>
      </c>
      <c r="D35" s="10">
        <v>2017</v>
      </c>
      <c r="E35" s="11" t="s">
        <v>12</v>
      </c>
      <c r="F35" s="28" t="s">
        <v>37</v>
      </c>
      <c r="G35" s="38">
        <f>913.5-160</f>
        <v>753.5</v>
      </c>
      <c r="H35" s="35" t="s">
        <v>17</v>
      </c>
      <c r="I35" s="35" t="s">
        <v>17</v>
      </c>
      <c r="J35" s="35" t="s">
        <v>17</v>
      </c>
      <c r="K35" s="5" t="s">
        <v>17</v>
      </c>
      <c r="L35" s="5" t="s">
        <v>17</v>
      </c>
      <c r="M35" s="5" t="s">
        <v>17</v>
      </c>
    </row>
    <row r="36" spans="1:13" ht="21.75" customHeight="1">
      <c r="A36" s="54"/>
      <c r="B36" s="53"/>
      <c r="C36" s="46"/>
      <c r="D36" s="46"/>
      <c r="E36" s="46"/>
      <c r="F36" s="46"/>
      <c r="G36" s="46"/>
      <c r="H36" s="69"/>
      <c r="I36" s="69"/>
      <c r="J36" s="69"/>
      <c r="K36" s="46"/>
      <c r="L36" s="46"/>
      <c r="M36" s="46"/>
    </row>
    <row r="37" spans="1:13" ht="83.25" customHeight="1">
      <c r="A37" s="29">
        <v>4</v>
      </c>
      <c r="B37" s="48" t="s">
        <v>107</v>
      </c>
      <c r="C37" s="6"/>
      <c r="D37" s="6"/>
      <c r="E37" s="6"/>
      <c r="F37" s="6"/>
      <c r="G37" s="6"/>
      <c r="H37" s="67"/>
      <c r="I37" s="67"/>
      <c r="J37" s="67"/>
      <c r="K37" s="6"/>
      <c r="L37" s="6"/>
      <c r="M37" s="6"/>
    </row>
    <row r="38" spans="1:13" ht="73.5" customHeight="1">
      <c r="A38" s="2" t="s">
        <v>54</v>
      </c>
      <c r="B38" s="50" t="s">
        <v>95</v>
      </c>
      <c r="C38" s="2" t="s">
        <v>56</v>
      </c>
      <c r="D38" s="2" t="s">
        <v>11</v>
      </c>
      <c r="E38" s="2" t="s">
        <v>17</v>
      </c>
      <c r="F38" s="8" t="s">
        <v>37</v>
      </c>
      <c r="G38" s="33">
        <f>21969.9+7.6+7762.3</f>
        <v>29739.8</v>
      </c>
      <c r="H38" s="55">
        <f aca="true" t="shared" si="0" ref="H38:M38">22233.9+7819.5</f>
        <v>30053.4</v>
      </c>
      <c r="I38" s="55">
        <f t="shared" si="0"/>
        <v>30053.4</v>
      </c>
      <c r="J38" s="55">
        <f t="shared" si="0"/>
        <v>30053.4</v>
      </c>
      <c r="K38" s="33">
        <f t="shared" si="0"/>
        <v>30053.4</v>
      </c>
      <c r="L38" s="33">
        <f t="shared" si="0"/>
        <v>30053.4</v>
      </c>
      <c r="M38" s="33">
        <f t="shared" si="0"/>
        <v>30053.4</v>
      </c>
    </row>
    <row r="39" spans="1:13" ht="48.75" customHeight="1">
      <c r="A39" s="2"/>
      <c r="B39" s="57" t="s">
        <v>23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ht="90.75" customHeight="1">
      <c r="A40" s="47" t="s">
        <v>57</v>
      </c>
      <c r="B40" s="6" t="s">
        <v>108</v>
      </c>
      <c r="C40" s="6"/>
      <c r="D40" s="6"/>
      <c r="E40" s="6"/>
      <c r="F40" s="6"/>
      <c r="G40" s="6"/>
      <c r="H40" s="67"/>
      <c r="I40" s="67"/>
      <c r="J40" s="67"/>
      <c r="K40" s="6"/>
      <c r="L40" s="6"/>
      <c r="M40" s="6"/>
    </row>
    <row r="41" spans="1:13" ht="129.75" customHeight="1">
      <c r="A41" s="2" t="s">
        <v>58</v>
      </c>
      <c r="B41" s="9" t="s">
        <v>99</v>
      </c>
      <c r="C41" s="2" t="s">
        <v>25</v>
      </c>
      <c r="D41" s="2" t="s">
        <v>11</v>
      </c>
      <c r="E41" s="11" t="s">
        <v>16</v>
      </c>
      <c r="F41" s="8" t="s">
        <v>37</v>
      </c>
      <c r="G41" s="33">
        <v>532.8</v>
      </c>
      <c r="H41" s="36">
        <v>519</v>
      </c>
      <c r="I41" s="36">
        <v>519</v>
      </c>
      <c r="J41" s="36">
        <v>519</v>
      </c>
      <c r="K41" s="36">
        <v>519</v>
      </c>
      <c r="L41" s="36">
        <v>519</v>
      </c>
      <c r="M41" s="36">
        <v>519</v>
      </c>
    </row>
    <row r="42" spans="1:13" ht="94.5" customHeight="1">
      <c r="A42" s="2" t="s">
        <v>59</v>
      </c>
      <c r="B42" s="26" t="s">
        <v>100</v>
      </c>
      <c r="C42" s="2" t="s">
        <v>13</v>
      </c>
      <c r="D42" s="2" t="s">
        <v>13</v>
      </c>
      <c r="E42" s="10" t="s">
        <v>13</v>
      </c>
      <c r="F42" s="2" t="s">
        <v>13</v>
      </c>
      <c r="G42" s="33">
        <v>487.9</v>
      </c>
      <c r="H42" s="55">
        <v>1076.6</v>
      </c>
      <c r="I42" s="55">
        <v>1076.6</v>
      </c>
      <c r="J42" s="55">
        <v>1076.6</v>
      </c>
      <c r="K42" s="33">
        <v>1076.6</v>
      </c>
      <c r="L42" s="33">
        <v>1076.6</v>
      </c>
      <c r="M42" s="33">
        <v>1076.6</v>
      </c>
    </row>
    <row r="43" spans="1:13" ht="74.25" customHeight="1">
      <c r="A43" s="2" t="s">
        <v>60</v>
      </c>
      <c r="B43" s="9" t="s">
        <v>101</v>
      </c>
      <c r="C43" s="2" t="s">
        <v>13</v>
      </c>
      <c r="D43" s="2" t="s">
        <v>13</v>
      </c>
      <c r="E43" s="11" t="s">
        <v>15</v>
      </c>
      <c r="F43" s="2" t="s">
        <v>13</v>
      </c>
      <c r="G43" s="33">
        <f>61221.8-150</f>
        <v>61071.8</v>
      </c>
      <c r="H43" s="55">
        <v>66135.6</v>
      </c>
      <c r="I43" s="55">
        <v>66135.6</v>
      </c>
      <c r="J43" s="55">
        <v>66135.6</v>
      </c>
      <c r="K43" s="33">
        <v>66135.6</v>
      </c>
      <c r="L43" s="33">
        <v>66135.6</v>
      </c>
      <c r="M43" s="33">
        <v>66135.6</v>
      </c>
    </row>
    <row r="44" spans="1:14" ht="12.75" hidden="1">
      <c r="A44" s="13"/>
      <c r="B44" s="21" t="s">
        <v>61</v>
      </c>
      <c r="C44" s="22"/>
      <c r="D44" s="22"/>
      <c r="E44" s="22"/>
      <c r="F44" s="22"/>
      <c r="G44" s="39">
        <f>SUM(G7:G9)+SUM(G11:G18)+SUM(G20:G35)+G38+SUM(G41:G43)</f>
        <v>1022961.658</v>
      </c>
      <c r="H44" s="70">
        <f aca="true" t="shared" si="1" ref="H44:M44">SUM(H7:H9)+SUM(H11:H18)+SUM(H20:H34)+H38+SUM(H41:H43)</f>
        <v>1143407.5</v>
      </c>
      <c r="I44" s="70">
        <f t="shared" si="1"/>
        <v>1151685.7999999998</v>
      </c>
      <c r="J44" s="70">
        <f t="shared" si="1"/>
        <v>1152256.8</v>
      </c>
      <c r="K44" s="23">
        <f t="shared" si="1"/>
        <v>1152256.8</v>
      </c>
      <c r="L44" s="23">
        <f t="shared" si="1"/>
        <v>1152256.8</v>
      </c>
      <c r="M44" s="23">
        <f t="shared" si="1"/>
        <v>1152256.8</v>
      </c>
      <c r="N44" s="25">
        <f>SUM(G44:M44)</f>
        <v>7927082.157999999</v>
      </c>
    </row>
    <row r="45" spans="1:14" ht="12.75" hidden="1">
      <c r="A45" s="13"/>
      <c r="B45" s="14" t="s">
        <v>62</v>
      </c>
      <c r="C45" s="15"/>
      <c r="D45" s="15"/>
      <c r="E45" s="15"/>
      <c r="F45" s="15"/>
      <c r="G45" s="40">
        <f>SUM(G7:G9)+SUM(G11:G17)+SUM(G20:G29)+21969.9+G35+7.6</f>
        <v>927895.463</v>
      </c>
      <c r="H45" s="71">
        <f aca="true" t="shared" si="2" ref="H45:M45">SUM(H7:H9)+SUM(H11:H17)+SUM(H20:H29)+21969.9</f>
        <v>1042107.3</v>
      </c>
      <c r="I45" s="71">
        <f t="shared" si="2"/>
        <v>1050346.7</v>
      </c>
      <c r="J45" s="71">
        <f t="shared" si="2"/>
        <v>1050876.5</v>
      </c>
      <c r="K45" s="18">
        <f t="shared" si="2"/>
        <v>1050876.5</v>
      </c>
      <c r="L45" s="18">
        <f t="shared" si="2"/>
        <v>1050876.5</v>
      </c>
      <c r="M45" s="18">
        <f t="shared" si="2"/>
        <v>1050876.5</v>
      </c>
      <c r="N45" s="20" t="s">
        <v>63</v>
      </c>
    </row>
    <row r="46" spans="1:13" ht="12.75" hidden="1">
      <c r="A46" s="13"/>
      <c r="B46" s="14" t="s">
        <v>25</v>
      </c>
      <c r="C46" s="15"/>
      <c r="D46" s="15"/>
      <c r="E46" s="15"/>
      <c r="F46" s="15"/>
      <c r="G46" s="40">
        <f aca="true" t="shared" si="3" ref="G46:M46">7762.3+SUM(G41:G43)</f>
        <v>69854.8</v>
      </c>
      <c r="H46" s="71">
        <f t="shared" si="3"/>
        <v>75493.50000000001</v>
      </c>
      <c r="I46" s="71">
        <f t="shared" si="3"/>
        <v>75493.50000000001</v>
      </c>
      <c r="J46" s="71">
        <f t="shared" si="3"/>
        <v>75493.50000000001</v>
      </c>
      <c r="K46" s="18">
        <f t="shared" si="3"/>
        <v>75493.50000000001</v>
      </c>
      <c r="L46" s="18">
        <f t="shared" si="3"/>
        <v>75493.50000000001</v>
      </c>
      <c r="M46" s="18">
        <f t="shared" si="3"/>
        <v>75493.50000000001</v>
      </c>
    </row>
    <row r="47" spans="1:13" ht="12.75" hidden="1">
      <c r="A47" s="13"/>
      <c r="B47" s="14" t="s">
        <v>20</v>
      </c>
      <c r="C47" s="15"/>
      <c r="D47" s="15"/>
      <c r="E47" s="15"/>
      <c r="F47" s="15"/>
      <c r="G47" s="40">
        <f>G30+G33+G34</f>
        <v>15693.4</v>
      </c>
      <c r="H47" s="71">
        <f aca="true" t="shared" si="4" ref="H47:M47">H30+H33+H34</f>
        <v>16721.8</v>
      </c>
      <c r="I47" s="71">
        <f t="shared" si="4"/>
        <v>16721.8</v>
      </c>
      <c r="J47" s="71">
        <f t="shared" si="4"/>
        <v>16721.8</v>
      </c>
      <c r="K47" s="18">
        <f t="shared" si="4"/>
        <v>16721.8</v>
      </c>
      <c r="L47" s="18">
        <f t="shared" si="4"/>
        <v>16721.8</v>
      </c>
      <c r="M47" s="18">
        <f t="shared" si="4"/>
        <v>16721.8</v>
      </c>
    </row>
    <row r="48" spans="1:13" ht="12.75" hidden="1">
      <c r="A48" s="13"/>
      <c r="B48" s="14" t="s">
        <v>55</v>
      </c>
      <c r="C48" s="15"/>
      <c r="D48" s="15"/>
      <c r="E48" s="15"/>
      <c r="F48" s="15"/>
      <c r="G48" s="40">
        <f>G31</f>
        <v>941</v>
      </c>
      <c r="H48" s="71">
        <f aca="true" t="shared" si="5" ref="H48:M48">H31</f>
        <v>990</v>
      </c>
      <c r="I48" s="71">
        <f t="shared" si="5"/>
        <v>1028.9</v>
      </c>
      <c r="J48" s="71">
        <f t="shared" si="5"/>
        <v>1070.1</v>
      </c>
      <c r="K48" s="18">
        <f t="shared" si="5"/>
        <v>1070.1</v>
      </c>
      <c r="L48" s="18">
        <f t="shared" si="5"/>
        <v>1070.1</v>
      </c>
      <c r="M48" s="18">
        <f t="shared" si="5"/>
        <v>1070.1</v>
      </c>
    </row>
    <row r="49" spans="1:13" ht="12.75" hidden="1">
      <c r="A49" s="13"/>
      <c r="B49" s="14" t="s">
        <v>21</v>
      </c>
      <c r="C49" s="15"/>
      <c r="D49" s="15"/>
      <c r="E49" s="15"/>
      <c r="F49" s="15"/>
      <c r="G49" s="41">
        <f>G32</f>
        <v>3376.9950000000003</v>
      </c>
      <c r="H49" s="72">
        <f aca="true" t="shared" si="6" ref="H49:M49">H32</f>
        <v>3773.7</v>
      </c>
      <c r="I49" s="72">
        <f t="shared" si="6"/>
        <v>3773.7</v>
      </c>
      <c r="J49" s="72">
        <f t="shared" si="6"/>
        <v>3773.7</v>
      </c>
      <c r="K49" s="19">
        <f t="shared" si="6"/>
        <v>3773.7</v>
      </c>
      <c r="L49" s="19">
        <f t="shared" si="6"/>
        <v>3773.7</v>
      </c>
      <c r="M49" s="19">
        <f t="shared" si="6"/>
        <v>3773.7</v>
      </c>
    </row>
    <row r="50" spans="1:13" ht="12.75" hidden="1">
      <c r="A50" s="13"/>
      <c r="B50" s="1" t="s">
        <v>18</v>
      </c>
      <c r="C50" s="15"/>
      <c r="D50" s="15"/>
      <c r="E50" s="15"/>
      <c r="F50" s="15"/>
      <c r="G50" s="41">
        <f>G18</f>
        <v>5200</v>
      </c>
      <c r="H50" s="72">
        <f aca="true" t="shared" si="7" ref="H50:M50">H18</f>
        <v>4000</v>
      </c>
      <c r="I50" s="72">
        <f t="shared" si="7"/>
        <v>4000</v>
      </c>
      <c r="J50" s="72">
        <f t="shared" si="7"/>
        <v>4000</v>
      </c>
      <c r="K50" s="19">
        <f t="shared" si="7"/>
        <v>4000</v>
      </c>
      <c r="L50" s="19">
        <f t="shared" si="7"/>
        <v>4000</v>
      </c>
      <c r="M50" s="19">
        <f t="shared" si="7"/>
        <v>4000</v>
      </c>
    </row>
    <row r="51" ht="12.75" hidden="1"/>
    <row r="52" ht="12.75" hidden="1"/>
    <row r="53" ht="12.75" hidden="1">
      <c r="B53" s="24" t="s">
        <v>71</v>
      </c>
    </row>
    <row r="54" ht="12.75" hidden="1"/>
    <row r="55" spans="1:7" ht="12.75" hidden="1">
      <c r="A55" s="58" t="s">
        <v>73</v>
      </c>
      <c r="B55" s="56" t="s">
        <v>64</v>
      </c>
      <c r="C55" s="56" t="s">
        <v>65</v>
      </c>
      <c r="D55" s="56"/>
      <c r="E55" s="56"/>
      <c r="F55" s="56"/>
      <c r="G55" s="56"/>
    </row>
    <row r="56" spans="1:7" ht="48" hidden="1">
      <c r="A56" s="58"/>
      <c r="B56" s="56"/>
      <c r="C56" s="8" t="s">
        <v>36</v>
      </c>
      <c r="D56" s="8" t="s">
        <v>66</v>
      </c>
      <c r="E56" s="8" t="s">
        <v>70</v>
      </c>
      <c r="F56" s="8" t="s">
        <v>67</v>
      </c>
      <c r="G56" s="43" t="s">
        <v>68</v>
      </c>
    </row>
    <row r="57" spans="1:7" ht="12.75" hidden="1">
      <c r="A57" s="58"/>
      <c r="B57" s="2">
        <v>2017</v>
      </c>
      <c r="C57" s="4">
        <f>SUM(G14:G18)+SUM(G27:G34)</f>
        <v>47328.758</v>
      </c>
      <c r="D57" s="4">
        <f>SUM(G7:G9)+SUM(G11:G13)+SUM(G20:G26)+G38+SUM(G41:G43)+G35</f>
        <v>975632.9000000001</v>
      </c>
      <c r="E57" s="2" t="s">
        <v>17</v>
      </c>
      <c r="F57" s="2" t="s">
        <v>17</v>
      </c>
      <c r="G57" s="44">
        <f>G44</f>
        <v>1022961.658</v>
      </c>
    </row>
    <row r="58" spans="1:7" ht="12.75" hidden="1">
      <c r="A58" s="58"/>
      <c r="B58" s="2">
        <v>2018</v>
      </c>
      <c r="C58" s="4">
        <f>SUM(H14:H18)+SUM(H27:H34)</f>
        <v>48946.9</v>
      </c>
      <c r="D58" s="4">
        <f>SUM(H7:H9)+SUM(H11:H13)+SUM(H20:H26)+H38+SUM(H41:H43)</f>
        <v>1094460.6</v>
      </c>
      <c r="E58" s="2" t="s">
        <v>17</v>
      </c>
      <c r="F58" s="2" t="s">
        <v>17</v>
      </c>
      <c r="G58" s="44">
        <f>H44</f>
        <v>1143407.5</v>
      </c>
    </row>
    <row r="59" spans="1:7" ht="12.75" hidden="1">
      <c r="A59" s="58"/>
      <c r="B59" s="2">
        <v>2019</v>
      </c>
      <c r="C59" s="4">
        <f>SUM(I14:I18)+SUM(I27:I34)</f>
        <v>51228.5</v>
      </c>
      <c r="D59" s="4">
        <f>SUM(I7:I9)+SUM(I11:I13)+SUM(I20:I26)+I38+SUM(I41:I43)</f>
        <v>1100457.3</v>
      </c>
      <c r="E59" s="2" t="s">
        <v>17</v>
      </c>
      <c r="F59" s="2" t="s">
        <v>17</v>
      </c>
      <c r="G59" s="44">
        <f>I44</f>
        <v>1151685.7999999998</v>
      </c>
    </row>
    <row r="60" spans="1:7" ht="12.75" hidden="1">
      <c r="A60" s="58"/>
      <c r="B60" s="2">
        <v>2020</v>
      </c>
      <c r="C60" s="4">
        <f>SUM(J14:J18)+SUM(J27:J34)</f>
        <v>51816.1</v>
      </c>
      <c r="D60" s="4">
        <f>SUM(J7:J9)+SUM(J11:J13)+SUM(J20:J26)+J38+SUM(J41:J43)</f>
        <v>1100440.7000000002</v>
      </c>
      <c r="E60" s="2" t="s">
        <v>17</v>
      </c>
      <c r="F60" s="2" t="s">
        <v>17</v>
      </c>
      <c r="G60" s="44">
        <f>J44</f>
        <v>1152256.8</v>
      </c>
    </row>
    <row r="61" spans="1:7" ht="12.75" hidden="1">
      <c r="A61" s="58"/>
      <c r="B61" s="2">
        <v>2021</v>
      </c>
      <c r="C61" s="4">
        <f>SUM(K14:K18)+SUM(K27:K34)</f>
        <v>51816.1</v>
      </c>
      <c r="D61" s="4">
        <f>SUM(K7:K9)+SUM(K11:K13)+SUM(K20:K26)+K38+SUM(K41:K43)</f>
        <v>1100440.7000000002</v>
      </c>
      <c r="E61" s="2" t="s">
        <v>17</v>
      </c>
      <c r="F61" s="2" t="s">
        <v>17</v>
      </c>
      <c r="G61" s="44">
        <f>K44</f>
        <v>1152256.8</v>
      </c>
    </row>
    <row r="62" spans="1:7" ht="12.75" hidden="1">
      <c r="A62" s="58"/>
      <c r="B62" s="2">
        <v>2022</v>
      </c>
      <c r="C62" s="4">
        <f>SUM(L14:L18)+SUM(L27:L34)</f>
        <v>51816.1</v>
      </c>
      <c r="D62" s="4">
        <f>SUM(L7:L9)+SUM(L11:L13)+SUM(L20:L26)+L38+SUM(L41:L43)</f>
        <v>1100440.7000000002</v>
      </c>
      <c r="E62" s="2" t="s">
        <v>17</v>
      </c>
      <c r="F62" s="2" t="s">
        <v>17</v>
      </c>
      <c r="G62" s="44">
        <f>L44</f>
        <v>1152256.8</v>
      </c>
    </row>
    <row r="63" spans="1:7" ht="12.75" hidden="1">
      <c r="A63" s="58"/>
      <c r="B63" s="2">
        <v>2023</v>
      </c>
      <c r="C63" s="4">
        <f>SUM(M14:M18)+SUM(M27:M34)</f>
        <v>51816.1</v>
      </c>
      <c r="D63" s="4">
        <f>SUM(M7:M9)+SUM(M11:M13)+SUM(M20:M26)+M38+SUM(M41:M43)</f>
        <v>1100440.7000000002</v>
      </c>
      <c r="E63" s="2" t="s">
        <v>17</v>
      </c>
      <c r="F63" s="2" t="s">
        <v>17</v>
      </c>
      <c r="G63" s="44">
        <f>M44</f>
        <v>1152256.8</v>
      </c>
    </row>
    <row r="64" spans="1:7" ht="12.75" hidden="1">
      <c r="A64" s="58"/>
      <c r="B64" s="2" t="s">
        <v>69</v>
      </c>
      <c r="C64" s="4">
        <f>SUM(C57:C63)</f>
        <v>354768.55799999996</v>
      </c>
      <c r="D64" s="4">
        <f>SUM(D57:D63)</f>
        <v>7572313.600000001</v>
      </c>
      <c r="E64" s="2" t="s">
        <v>17</v>
      </c>
      <c r="F64" s="2" t="s">
        <v>17</v>
      </c>
      <c r="G64" s="45">
        <f>SUM(G57:G63)</f>
        <v>7927082.157999999</v>
      </c>
    </row>
  </sheetData>
  <sheetProtection/>
  <mergeCells count="24">
    <mergeCell ref="B5:M5"/>
    <mergeCell ref="A1:A3"/>
    <mergeCell ref="B1:B3"/>
    <mergeCell ref="C1:C3"/>
    <mergeCell ref="E1:E3"/>
    <mergeCell ref="F1:F3"/>
    <mergeCell ref="G1:M1"/>
    <mergeCell ref="L16:L17"/>
    <mergeCell ref="A16:A17"/>
    <mergeCell ref="B16:B17"/>
    <mergeCell ref="C16:C17"/>
    <mergeCell ref="D16:D17"/>
    <mergeCell ref="E16:E17"/>
    <mergeCell ref="F16:F17"/>
    <mergeCell ref="B55:B56"/>
    <mergeCell ref="C55:G55"/>
    <mergeCell ref="B39:M39"/>
    <mergeCell ref="A55:A64"/>
    <mergeCell ref="M16:M17"/>
    <mergeCell ref="G16:G17"/>
    <mergeCell ref="H16:H17"/>
    <mergeCell ref="I16:I17"/>
    <mergeCell ref="J16:J17"/>
    <mergeCell ref="K16:K17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Нестерова Дарья Олеговна</dc:creator>
  <cp:keywords/>
  <dc:description/>
  <cp:lastModifiedBy>nesdo</cp:lastModifiedBy>
  <cp:lastPrinted>2018-02-13T08:51:04Z</cp:lastPrinted>
  <dcterms:created xsi:type="dcterms:W3CDTF">2017-02-09T07:11:22Z</dcterms:created>
  <dcterms:modified xsi:type="dcterms:W3CDTF">2018-02-13T08:54:09Z</dcterms:modified>
  <cp:category/>
  <cp:version/>
  <cp:contentType/>
  <cp:contentStatus/>
</cp:coreProperties>
</file>